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hohwille\private\Geld\Monetarium\"/>
    </mc:Choice>
  </mc:AlternateContent>
  <bookViews>
    <workbookView xWindow="0" yWindow="0" windowWidth="25200" windowHeight="12135"/>
  </bookViews>
  <sheets>
    <sheet name="Schuldgeldsystem" sheetId="1" r:id="rId1"/>
    <sheet name="Gleichgewichtsgeld" sheetId="2" r:id="rId2"/>
    <sheet name="Vollgeld" sheetId="3" r:id="rId3"/>
    <sheet name="Rohstoffe" sheetId="4" r:id="rId4"/>
    <sheet name="Konsumbedarf" sheetId="7" r:id="rId5"/>
    <sheet name="Spielübersicht" sheetId="5" r:id="rId6"/>
    <sheet name="Texte" sheetId="6" r:id="rId7"/>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5" i="7" l="1"/>
  <c r="E15" i="7"/>
  <c r="D15" i="7"/>
  <c r="C15" i="7"/>
  <c r="B15" i="7"/>
  <c r="G14" i="7"/>
  <c r="G13" i="7"/>
  <c r="G12" i="7"/>
  <c r="G11" i="7"/>
  <c r="G10" i="7"/>
  <c r="G9" i="7"/>
  <c r="G8" i="7"/>
  <c r="G7" i="7"/>
  <c r="G6" i="7"/>
  <c r="G5" i="7"/>
  <c r="G4" i="7"/>
  <c r="G3" i="7"/>
  <c r="F2" i="7"/>
  <c r="E2" i="7"/>
  <c r="D2" i="7"/>
  <c r="B2" i="7"/>
  <c r="C2" i="7"/>
  <c r="A4" i="7"/>
  <c r="A5" i="7" s="1"/>
  <c r="A6" i="7" s="1"/>
  <c r="A7" i="7" s="1"/>
  <c r="A8" i="7" s="1"/>
  <c r="A9" i="7" s="1"/>
  <c r="A10" i="7" s="1"/>
  <c r="A11" i="7" s="1"/>
  <c r="A12" i="7" s="1"/>
  <c r="A13" i="7" s="1"/>
  <c r="A14" i="7" s="1"/>
  <c r="G15" i="7" l="1"/>
  <c r="A5" i="5"/>
  <c r="AP5" i="2"/>
  <c r="AP6" i="2" s="1"/>
  <c r="AP7" i="2" s="1"/>
  <c r="AP8" i="2" s="1"/>
  <c r="AP9" i="2" s="1"/>
  <c r="AP10" i="2" s="1"/>
  <c r="AP11" i="2" s="1"/>
  <c r="AP12" i="2" s="1"/>
  <c r="AP13" i="2" s="1"/>
  <c r="AP14" i="2" s="1"/>
  <c r="C22" i="2"/>
  <c r="AK5" i="2" s="1"/>
  <c r="B2" i="5"/>
  <c r="D10" i="4"/>
  <c r="D9" i="4"/>
  <c r="D8" i="4"/>
  <c r="D7" i="4"/>
  <c r="D6" i="4"/>
  <c r="D5" i="4"/>
  <c r="D4" i="4"/>
  <c r="A19" i="5"/>
  <c r="A20" i="5" s="1"/>
  <c r="D18" i="5"/>
  <c r="A18" i="5"/>
  <c r="C18" i="5" s="1"/>
  <c r="D17" i="5"/>
  <c r="C17" i="5"/>
  <c r="B17" i="5"/>
  <c r="F24" i="5"/>
  <c r="G24" i="5" s="1"/>
  <c r="F23" i="5"/>
  <c r="G23" i="5" s="1"/>
  <c r="F22" i="5"/>
  <c r="G22" i="5" s="1"/>
  <c r="F21" i="5"/>
  <c r="F20" i="5"/>
  <c r="G20" i="5" s="1"/>
  <c r="F19" i="5"/>
  <c r="F18" i="5"/>
  <c r="F17" i="5"/>
  <c r="F16" i="5"/>
  <c r="F15" i="5"/>
  <c r="F14" i="5"/>
  <c r="G14" i="5" s="1"/>
  <c r="F13" i="5"/>
  <c r="F12" i="5"/>
  <c r="G12" i="5" s="1"/>
  <c r="F11" i="5"/>
  <c r="F10" i="5"/>
  <c r="F9" i="5"/>
  <c r="F8" i="5"/>
  <c r="F7" i="5"/>
  <c r="F6" i="5"/>
  <c r="G6" i="5" s="1"/>
  <c r="G21" i="5"/>
  <c r="G19" i="5"/>
  <c r="G18" i="5"/>
  <c r="G17" i="5"/>
  <c r="G16" i="5"/>
  <c r="G15" i="5"/>
  <c r="G13" i="5"/>
  <c r="G11" i="5"/>
  <c r="G10" i="5"/>
  <c r="G9" i="5"/>
  <c r="G8" i="5"/>
  <c r="G7" i="5"/>
  <c r="G5" i="5"/>
  <c r="V5" i="2" l="1"/>
  <c r="AA5" i="2"/>
  <c r="AA6" i="2" s="1"/>
  <c r="AA7" i="2" s="1"/>
  <c r="AA8" i="2" s="1"/>
  <c r="AA9" i="2" s="1"/>
  <c r="AA10" i="2" s="1"/>
  <c r="AA11" i="2" s="1"/>
  <c r="AA12" i="2" s="1"/>
  <c r="AA13" i="2" s="1"/>
  <c r="AA14" i="2" s="1"/>
  <c r="L5" i="2"/>
  <c r="AF5" i="2"/>
  <c r="Q5" i="2"/>
  <c r="Q6" i="2" s="1"/>
  <c r="Q7" i="2" s="1"/>
  <c r="Q8" i="2" s="1"/>
  <c r="Q9" i="2" s="1"/>
  <c r="Q10" i="2" s="1"/>
  <c r="Q11" i="2" s="1"/>
  <c r="Q12" i="2" s="1"/>
  <c r="Q13" i="2" s="1"/>
  <c r="Q14" i="2" s="1"/>
  <c r="C20" i="5"/>
  <c r="B20" i="5"/>
  <c r="A21" i="5"/>
  <c r="D20" i="5"/>
  <c r="B19" i="5"/>
  <c r="C19" i="5"/>
  <c r="D19" i="5"/>
  <c r="B18" i="5"/>
  <c r="AE5" i="2"/>
  <c r="Z5" i="2"/>
  <c r="U5" i="2"/>
  <c r="P5" i="2"/>
  <c r="K5" i="2"/>
  <c r="E5" i="2"/>
  <c r="C32" i="2"/>
  <c r="C30" i="2"/>
  <c r="C26" i="2"/>
  <c r="C28" i="2" s="1"/>
  <c r="AM14" i="2"/>
  <c r="AL14" i="2"/>
  <c r="AH14" i="2"/>
  <c r="AG14" i="2"/>
  <c r="AC14" i="2"/>
  <c r="AB14" i="2"/>
  <c r="X14" i="2"/>
  <c r="W14" i="2"/>
  <c r="S14" i="2"/>
  <c r="R14" i="2"/>
  <c r="N14" i="2"/>
  <c r="M14" i="2"/>
  <c r="H14" i="2"/>
  <c r="G14" i="2"/>
  <c r="C14" i="2"/>
  <c r="B14" i="2"/>
  <c r="A14" i="2"/>
  <c r="AM13" i="2"/>
  <c r="AL13" i="2"/>
  <c r="AH13" i="2"/>
  <c r="AG13" i="2"/>
  <c r="AC13" i="2"/>
  <c r="AB13" i="2"/>
  <c r="X13" i="2"/>
  <c r="W13" i="2"/>
  <c r="S13" i="2"/>
  <c r="R13" i="2"/>
  <c r="N13" i="2"/>
  <c r="M13" i="2"/>
  <c r="H13" i="2"/>
  <c r="G13" i="2"/>
  <c r="B13" i="2"/>
  <c r="A13" i="2"/>
  <c r="AM12" i="2"/>
  <c r="AL12" i="2"/>
  <c r="AH12" i="2"/>
  <c r="AG12" i="2"/>
  <c r="AC12" i="2"/>
  <c r="AB12" i="2"/>
  <c r="X12" i="2"/>
  <c r="W12" i="2"/>
  <c r="S12" i="2"/>
  <c r="R12" i="2"/>
  <c r="C12" i="2" s="1"/>
  <c r="N12" i="2"/>
  <c r="M12" i="2"/>
  <c r="H12" i="2"/>
  <c r="G12" i="2"/>
  <c r="B12" i="2"/>
  <c r="A12" i="2"/>
  <c r="AM11" i="2"/>
  <c r="AL11" i="2"/>
  <c r="AH11" i="2"/>
  <c r="AG11" i="2"/>
  <c r="AC11" i="2"/>
  <c r="AB11" i="2"/>
  <c r="X11" i="2"/>
  <c r="W11" i="2"/>
  <c r="S11" i="2"/>
  <c r="R11" i="2"/>
  <c r="N11" i="2"/>
  <c r="M11" i="2"/>
  <c r="H11" i="2"/>
  <c r="G11" i="2"/>
  <c r="B11" i="2"/>
  <c r="A11" i="2"/>
  <c r="AM10" i="2"/>
  <c r="AL10" i="2"/>
  <c r="AH10" i="2"/>
  <c r="AG10" i="2"/>
  <c r="AC10" i="2"/>
  <c r="AB10" i="2"/>
  <c r="X10" i="2"/>
  <c r="W10" i="2"/>
  <c r="S10" i="2"/>
  <c r="R10" i="2"/>
  <c r="N10" i="2"/>
  <c r="M10" i="2"/>
  <c r="H10" i="2"/>
  <c r="G10" i="2"/>
  <c r="C10" i="2"/>
  <c r="B10" i="2"/>
  <c r="A10" i="2"/>
  <c r="AM9" i="2"/>
  <c r="AL9" i="2"/>
  <c r="AH9" i="2"/>
  <c r="AG9" i="2"/>
  <c r="AC9" i="2"/>
  <c r="AB9" i="2"/>
  <c r="X9" i="2"/>
  <c r="W9" i="2"/>
  <c r="S9" i="2"/>
  <c r="R9" i="2"/>
  <c r="N9" i="2"/>
  <c r="M9" i="2"/>
  <c r="H9" i="2"/>
  <c r="G9" i="2"/>
  <c r="B9" i="2"/>
  <c r="A9" i="2"/>
  <c r="AM8" i="2"/>
  <c r="AL8" i="2"/>
  <c r="AH8" i="2"/>
  <c r="AG8" i="2"/>
  <c r="AC8" i="2"/>
  <c r="AB8" i="2"/>
  <c r="X8" i="2"/>
  <c r="W8" i="2"/>
  <c r="S8" i="2"/>
  <c r="R8" i="2"/>
  <c r="C8" i="2" s="1"/>
  <c r="N8" i="2"/>
  <c r="M8" i="2"/>
  <c r="H8" i="2"/>
  <c r="G8" i="2"/>
  <c r="B8" i="2"/>
  <c r="A8" i="2"/>
  <c r="AM7" i="2"/>
  <c r="AL7" i="2"/>
  <c r="AH7" i="2"/>
  <c r="AG7" i="2"/>
  <c r="AC7" i="2"/>
  <c r="AB7" i="2"/>
  <c r="X7" i="2"/>
  <c r="W7" i="2"/>
  <c r="S7" i="2"/>
  <c r="R7" i="2"/>
  <c r="N7" i="2"/>
  <c r="M7" i="2"/>
  <c r="H7" i="2"/>
  <c r="G7" i="2"/>
  <c r="B7" i="2"/>
  <c r="A7" i="2"/>
  <c r="AM6" i="2"/>
  <c r="AL6" i="2"/>
  <c r="AH6" i="2"/>
  <c r="AG6" i="2"/>
  <c r="AC6" i="2"/>
  <c r="AB6" i="2"/>
  <c r="X6" i="2"/>
  <c r="W6" i="2"/>
  <c r="S6" i="2"/>
  <c r="R6" i="2"/>
  <c r="N6" i="2"/>
  <c r="M6" i="2"/>
  <c r="H6" i="2"/>
  <c r="G6" i="2"/>
  <c r="C6" i="2"/>
  <c r="B6" i="2"/>
  <c r="A6" i="2"/>
  <c r="AR5" i="2"/>
  <c r="AN5" i="2"/>
  <c r="AI5" i="2"/>
  <c r="J5" i="2"/>
  <c r="J8" i="2" s="1"/>
  <c r="I5" i="2"/>
  <c r="C5" i="2"/>
  <c r="F5" i="2" s="1"/>
  <c r="F6" i="2" s="1"/>
  <c r="A5" i="2"/>
  <c r="A4" i="2"/>
  <c r="AF6" i="2" l="1"/>
  <c r="AF7" i="2" s="1"/>
  <c r="AF8" i="2" s="1"/>
  <c r="AF9" i="2" s="1"/>
  <c r="AF10" i="2" s="1"/>
  <c r="AF11" i="2" s="1"/>
  <c r="AF12" i="2" s="1"/>
  <c r="AF13" i="2" s="1"/>
  <c r="AF14" i="2" s="1"/>
  <c r="AR10" i="2"/>
  <c r="V6" i="2"/>
  <c r="V7" i="2" s="1"/>
  <c r="V8" i="2" s="1"/>
  <c r="V9" i="2" s="1"/>
  <c r="V10" i="2" s="1"/>
  <c r="V11" i="2" s="1"/>
  <c r="V12" i="2" s="1"/>
  <c r="V13" i="2" s="1"/>
  <c r="V14" i="2" s="1"/>
  <c r="AR14" i="2"/>
  <c r="AR6" i="2"/>
  <c r="L6" i="2"/>
  <c r="L7" i="2" s="1"/>
  <c r="L8" i="2" s="1"/>
  <c r="L9" i="2" s="1"/>
  <c r="L10" i="2" s="1"/>
  <c r="L11" i="2" s="1"/>
  <c r="L12" i="2" s="1"/>
  <c r="L13" i="2" s="1"/>
  <c r="L14" i="2" s="1"/>
  <c r="K6" i="2"/>
  <c r="A22" i="5"/>
  <c r="C21" i="5"/>
  <c r="D21" i="5"/>
  <c r="B21" i="5"/>
  <c r="J6" i="2"/>
  <c r="J12" i="2"/>
  <c r="AR7" i="2"/>
  <c r="AR11" i="2"/>
  <c r="AR13" i="2"/>
  <c r="J13" i="2"/>
  <c r="J7" i="2"/>
  <c r="J11" i="2"/>
  <c r="J9" i="2"/>
  <c r="AJ5" i="2"/>
  <c r="AR8" i="2"/>
  <c r="AR12" i="2"/>
  <c r="L4" i="2"/>
  <c r="AO5" i="2"/>
  <c r="AR9" i="2"/>
  <c r="J10" i="2"/>
  <c r="J14" i="2"/>
  <c r="C7" i="2"/>
  <c r="F7" i="2" s="1"/>
  <c r="F8" i="2" s="1"/>
  <c r="F9" i="2" s="1"/>
  <c r="F10" i="2" s="1"/>
  <c r="F11" i="2" s="1"/>
  <c r="F12" i="2" s="1"/>
  <c r="F13" i="2" s="1"/>
  <c r="F14" i="2" s="1"/>
  <c r="C9" i="2"/>
  <c r="C11" i="2"/>
  <c r="C13" i="2"/>
  <c r="T14" i="1"/>
  <c r="T10" i="1"/>
  <c r="T7" i="1"/>
  <c r="O8" i="1"/>
  <c r="AD8" i="1"/>
  <c r="Y8" i="1"/>
  <c r="D14" i="1"/>
  <c r="D13" i="1"/>
  <c r="D12" i="1"/>
  <c r="D11" i="1"/>
  <c r="D9" i="1"/>
  <c r="D7" i="1"/>
  <c r="AI5" i="1"/>
  <c r="AD5" i="1"/>
  <c r="Y5" i="1"/>
  <c r="T5" i="1"/>
  <c r="D5" i="1"/>
  <c r="AN5" i="1"/>
  <c r="J14" i="1"/>
  <c r="J13" i="1"/>
  <c r="J12" i="1"/>
  <c r="J11" i="1"/>
  <c r="J10" i="1"/>
  <c r="J9" i="1"/>
  <c r="J8" i="1"/>
  <c r="J7" i="1"/>
  <c r="J6" i="1"/>
  <c r="J5" i="1"/>
  <c r="O5" i="1"/>
  <c r="G14" i="1"/>
  <c r="G13" i="1"/>
  <c r="G12" i="1"/>
  <c r="G11" i="1"/>
  <c r="G10" i="1"/>
  <c r="G9" i="1"/>
  <c r="G8" i="1"/>
  <c r="G7" i="1"/>
  <c r="G6" i="1"/>
  <c r="L4" i="1"/>
  <c r="K7" i="2" l="1"/>
  <c r="K8" i="2" s="1"/>
  <c r="K9" i="2" s="1"/>
  <c r="K10" i="2" s="1"/>
  <c r="K11" i="2" s="1"/>
  <c r="K12" i="2" s="1"/>
  <c r="K13" i="2" s="1"/>
  <c r="K14" i="2" s="1"/>
  <c r="C22" i="5"/>
  <c r="B22" i="5"/>
  <c r="D22" i="5"/>
  <c r="A23" i="5"/>
  <c r="AQ4" i="2"/>
  <c r="AI6" i="2"/>
  <c r="AK6" i="2" s="1"/>
  <c r="AN6" i="2"/>
  <c r="AO6" i="2"/>
  <c r="B6" i="1"/>
  <c r="B7" i="1"/>
  <c r="B8" i="1"/>
  <c r="A24" i="5" l="1"/>
  <c r="D23" i="5"/>
  <c r="C23" i="5"/>
  <c r="B23" i="5"/>
  <c r="AE6" i="2"/>
  <c r="AE7" i="2" s="1"/>
  <c r="Z6" i="2"/>
  <c r="P6" i="2"/>
  <c r="P7" i="2" s="1"/>
  <c r="E6" i="2"/>
  <c r="E7" i="2" s="1"/>
  <c r="AQ5" i="2"/>
  <c r="AN7" i="2"/>
  <c r="AO7" i="2" s="1"/>
  <c r="I6" i="2"/>
  <c r="AJ6" i="2"/>
  <c r="A8" i="1"/>
  <c r="I5" i="1"/>
  <c r="F4" i="1"/>
  <c r="B14" i="1"/>
  <c r="B13" i="1"/>
  <c r="B12" i="1"/>
  <c r="B11" i="1"/>
  <c r="B10" i="1"/>
  <c r="B9" i="1"/>
  <c r="AM14" i="1"/>
  <c r="AL14" i="1"/>
  <c r="AM13" i="1"/>
  <c r="AL13" i="1"/>
  <c r="AM12" i="1"/>
  <c r="AL12" i="1"/>
  <c r="AM11" i="1"/>
  <c r="AL11" i="1"/>
  <c r="AM10" i="1"/>
  <c r="AL10" i="1"/>
  <c r="AM9" i="1"/>
  <c r="AL9" i="1"/>
  <c r="AM8" i="1"/>
  <c r="AL8" i="1"/>
  <c r="AM7" i="1"/>
  <c r="AL7" i="1"/>
  <c r="AM6" i="1"/>
  <c r="AL6" i="1"/>
  <c r="AH14" i="1"/>
  <c r="AG14" i="1"/>
  <c r="AH13" i="1"/>
  <c r="AG13" i="1"/>
  <c r="AH12" i="1"/>
  <c r="AG12" i="1"/>
  <c r="AH11" i="1"/>
  <c r="AG11" i="1"/>
  <c r="AH10" i="1"/>
  <c r="AG10" i="1"/>
  <c r="AH9" i="1"/>
  <c r="AG9" i="1"/>
  <c r="AH8" i="1"/>
  <c r="AG8" i="1"/>
  <c r="AH7" i="1"/>
  <c r="AG7" i="1"/>
  <c r="AH6" i="1"/>
  <c r="AG6" i="1"/>
  <c r="AC14" i="1"/>
  <c r="AB14" i="1"/>
  <c r="AC13" i="1"/>
  <c r="AB13" i="1"/>
  <c r="AC12" i="1"/>
  <c r="AB12" i="1"/>
  <c r="AC11" i="1"/>
  <c r="AB11" i="1"/>
  <c r="AC10" i="1"/>
  <c r="AB10" i="1"/>
  <c r="AC9" i="1"/>
  <c r="AB9" i="1"/>
  <c r="AC8" i="1"/>
  <c r="AB8" i="1"/>
  <c r="AC7" i="1"/>
  <c r="AB7" i="1"/>
  <c r="AC6" i="1"/>
  <c r="AB6" i="1"/>
  <c r="X14" i="1"/>
  <c r="W14" i="1"/>
  <c r="X13" i="1"/>
  <c r="W13" i="1"/>
  <c r="X12" i="1"/>
  <c r="W12" i="1"/>
  <c r="X11" i="1"/>
  <c r="W11" i="1"/>
  <c r="X10" i="1"/>
  <c r="W10" i="1"/>
  <c r="X9" i="1"/>
  <c r="W9" i="1"/>
  <c r="X8" i="1"/>
  <c r="W8" i="1"/>
  <c r="X7" i="1"/>
  <c r="W7" i="1"/>
  <c r="X6" i="1"/>
  <c r="W6" i="1"/>
  <c r="S14" i="1"/>
  <c r="R14" i="1"/>
  <c r="S13" i="1"/>
  <c r="R13" i="1"/>
  <c r="S12" i="1"/>
  <c r="R12" i="1"/>
  <c r="S11" i="1"/>
  <c r="R11" i="1"/>
  <c r="S10" i="1"/>
  <c r="R10" i="1"/>
  <c r="S9" i="1"/>
  <c r="R9" i="1"/>
  <c r="S8" i="1"/>
  <c r="R8" i="1"/>
  <c r="S7" i="1"/>
  <c r="R7" i="1"/>
  <c r="S6" i="1"/>
  <c r="R6" i="1"/>
  <c r="N14" i="1"/>
  <c r="N13" i="1"/>
  <c r="N12" i="1"/>
  <c r="N11" i="1"/>
  <c r="N10" i="1"/>
  <c r="N9" i="1"/>
  <c r="N8" i="1"/>
  <c r="N7" i="1"/>
  <c r="N6" i="1"/>
  <c r="M14" i="1"/>
  <c r="M13" i="1"/>
  <c r="M12" i="1"/>
  <c r="M11" i="1"/>
  <c r="M10" i="1"/>
  <c r="M9" i="1"/>
  <c r="M8" i="1"/>
  <c r="M7" i="1"/>
  <c r="M6" i="1"/>
  <c r="H14" i="1"/>
  <c r="H13" i="1"/>
  <c r="H12" i="1"/>
  <c r="H11" i="1"/>
  <c r="H10" i="1"/>
  <c r="H9" i="1"/>
  <c r="H8" i="1"/>
  <c r="H7" i="1"/>
  <c r="H6" i="1"/>
  <c r="AR5" i="1"/>
  <c r="C5" i="1"/>
  <c r="F5" i="1" s="1"/>
  <c r="E4" i="1"/>
  <c r="P4" i="1"/>
  <c r="U4" i="1"/>
  <c r="Z4" i="1"/>
  <c r="AE4" i="1"/>
  <c r="A14" i="1"/>
  <c r="A13" i="1"/>
  <c r="A12" i="1"/>
  <c r="A11" i="1"/>
  <c r="A10" i="1"/>
  <c r="A9" i="1"/>
  <c r="A7" i="1"/>
  <c r="A6" i="1"/>
  <c r="A5" i="1"/>
  <c r="A4" i="1"/>
  <c r="C32" i="1"/>
  <c r="C30" i="1"/>
  <c r="C22" i="1"/>
  <c r="K5" i="1" s="1"/>
  <c r="K6" i="1" s="1"/>
  <c r="K7" i="1" s="1"/>
  <c r="K8" i="1" s="1"/>
  <c r="K9" i="1" s="1"/>
  <c r="K10" i="1" s="1"/>
  <c r="K11" i="1" s="1"/>
  <c r="K12" i="1" s="1"/>
  <c r="K13" i="1" s="1"/>
  <c r="K14" i="1" s="1"/>
  <c r="C26" i="1"/>
  <c r="C24" i="5" l="1"/>
  <c r="B24" i="5"/>
  <c r="D24" i="5"/>
  <c r="U6" i="2"/>
  <c r="AQ6" i="2"/>
  <c r="Z7" i="2"/>
  <c r="E8" i="2"/>
  <c r="AE8" i="2"/>
  <c r="U7" i="2"/>
  <c r="I7" i="2"/>
  <c r="AN8" i="2"/>
  <c r="AI7" i="2"/>
  <c r="AK7" i="2" s="1"/>
  <c r="AP5" i="1"/>
  <c r="AJ5" i="1"/>
  <c r="C6" i="1"/>
  <c r="P5" i="1"/>
  <c r="O6" i="1" s="1"/>
  <c r="AE5" i="1"/>
  <c r="E5" i="1"/>
  <c r="Z5" i="1"/>
  <c r="AO5" i="1"/>
  <c r="U5" i="1"/>
  <c r="L5" i="1"/>
  <c r="C14" i="1"/>
  <c r="C13" i="1"/>
  <c r="C9" i="1"/>
  <c r="C11" i="1"/>
  <c r="AR11" i="1"/>
  <c r="AR10" i="1"/>
  <c r="AR8" i="1"/>
  <c r="AR14" i="1"/>
  <c r="AR12" i="1"/>
  <c r="AR7" i="1"/>
  <c r="AR6" i="1"/>
  <c r="AR9" i="1"/>
  <c r="C7" i="1"/>
  <c r="AR13" i="1"/>
  <c r="C12" i="1"/>
  <c r="C10" i="1"/>
  <c r="C8" i="1"/>
  <c r="C28" i="1"/>
  <c r="V4" i="1"/>
  <c r="V5" i="1" s="1"/>
  <c r="Q4" i="1"/>
  <c r="Q5" i="1" s="1"/>
  <c r="AA4" i="1"/>
  <c r="AA5" i="1" s="1"/>
  <c r="AF4" i="1"/>
  <c r="AF5" i="1" s="1"/>
  <c r="AK5" i="1"/>
  <c r="P8" i="2" l="1"/>
  <c r="E9" i="2"/>
  <c r="AE9" i="2"/>
  <c r="AJ7" i="2"/>
  <c r="AO8" i="2"/>
  <c r="AI6" i="1"/>
  <c r="AJ6" i="1" s="1"/>
  <c r="AK6" i="1"/>
  <c r="AP6" i="1"/>
  <c r="AN6" i="1"/>
  <c r="AO6" i="1" s="1"/>
  <c r="Q6" i="1"/>
  <c r="D6" i="1"/>
  <c r="E6" i="1" s="1"/>
  <c r="AD6" i="1"/>
  <c r="AF6" i="1" s="1"/>
  <c r="Y6" i="1"/>
  <c r="AA6" i="1" s="1"/>
  <c r="T6" i="1"/>
  <c r="U6" i="1" s="1"/>
  <c r="AQ4" i="1"/>
  <c r="P6" i="1"/>
  <c r="O7" i="1" s="1"/>
  <c r="I6" i="1"/>
  <c r="L6" i="1" s="1"/>
  <c r="AQ5" i="1"/>
  <c r="Z8" i="2" l="1"/>
  <c r="P9" i="2"/>
  <c r="AE10" i="2"/>
  <c r="I8" i="2"/>
  <c r="AQ7" i="2"/>
  <c r="AN9" i="2"/>
  <c r="AI8" i="2"/>
  <c r="AK8" i="2" s="1"/>
  <c r="AI7" i="1"/>
  <c r="AJ7" i="1" s="1"/>
  <c r="AK7" i="1"/>
  <c r="AO7" i="1"/>
  <c r="AN7" i="1"/>
  <c r="AP7" i="1"/>
  <c r="Z6" i="1"/>
  <c r="I7" i="1" s="1"/>
  <c r="V6" i="1"/>
  <c r="V7" i="1" s="1"/>
  <c r="Q7" i="1"/>
  <c r="Q8" i="1" s="1"/>
  <c r="E7" i="1"/>
  <c r="F6" i="1"/>
  <c r="AE6" i="1"/>
  <c r="Y7" i="1"/>
  <c r="AA7" i="1" s="1"/>
  <c r="U7" i="1"/>
  <c r="P7" i="1"/>
  <c r="U8" i="2" l="1"/>
  <c r="AJ8" i="2"/>
  <c r="AO9" i="2"/>
  <c r="AI8" i="1"/>
  <c r="AJ8" i="1" s="1"/>
  <c r="AP8" i="1"/>
  <c r="AN8" i="1"/>
  <c r="AO8" i="1" s="1"/>
  <c r="Z7" i="1"/>
  <c r="AA8" i="1" s="1"/>
  <c r="AQ6" i="1"/>
  <c r="D8" i="1"/>
  <c r="E8" i="1" s="1"/>
  <c r="E9" i="1" s="1"/>
  <c r="F7" i="1"/>
  <c r="AD7" i="1"/>
  <c r="AF7" i="1" s="1"/>
  <c r="T8" i="1"/>
  <c r="U8" i="1" s="1"/>
  <c r="V8" i="1"/>
  <c r="P8" i="1"/>
  <c r="O9" i="1" s="1"/>
  <c r="Q9" i="1" s="1"/>
  <c r="L7" i="1"/>
  <c r="AE11" i="2" l="1"/>
  <c r="P10" i="2"/>
  <c r="Z9" i="2"/>
  <c r="AQ8" i="2"/>
  <c r="E10" i="2"/>
  <c r="AN10" i="2"/>
  <c r="AO10" i="2"/>
  <c r="I9" i="2"/>
  <c r="AI9" i="2"/>
  <c r="AK9" i="2" s="1"/>
  <c r="AI9" i="1"/>
  <c r="AJ9" i="1" s="1"/>
  <c r="AK8" i="1"/>
  <c r="AK9" i="1" s="1"/>
  <c r="AO9" i="1"/>
  <c r="AN9" i="1"/>
  <c r="AP9" i="1" s="1"/>
  <c r="D10" i="1"/>
  <c r="E10" i="1" s="1"/>
  <c r="F8" i="1"/>
  <c r="F9" i="1" s="1"/>
  <c r="AE7" i="1"/>
  <c r="Z8" i="1"/>
  <c r="T9" i="1"/>
  <c r="U9" i="1" s="1"/>
  <c r="P9" i="1"/>
  <c r="O10" i="1" s="1"/>
  <c r="Q10" i="1" s="1"/>
  <c r="P11" i="2" l="1"/>
  <c r="AE12" i="2"/>
  <c r="Y10" i="2"/>
  <c r="U9" i="2"/>
  <c r="AN11" i="2"/>
  <c r="AJ9" i="2"/>
  <c r="AI10" i="1"/>
  <c r="AJ10" i="1" s="1"/>
  <c r="AK10" i="1"/>
  <c r="AN10" i="1"/>
  <c r="AP10" i="1" s="1"/>
  <c r="V9" i="1"/>
  <c r="V10" i="1" s="1"/>
  <c r="E11" i="1"/>
  <c r="F10" i="1"/>
  <c r="AF8" i="1"/>
  <c r="I8" i="1"/>
  <c r="L8" i="1" s="1"/>
  <c r="AQ7" i="1"/>
  <c r="Y9" i="1"/>
  <c r="AA9" i="1" s="1"/>
  <c r="U10" i="1"/>
  <c r="P10" i="1"/>
  <c r="Z10" i="2" l="1"/>
  <c r="Y11" i="2" s="1"/>
  <c r="Z11" i="2" s="1"/>
  <c r="P12" i="2"/>
  <c r="O13" i="2" s="1"/>
  <c r="AE13" i="2"/>
  <c r="T10" i="2"/>
  <c r="AQ9" i="2"/>
  <c r="E11" i="2"/>
  <c r="AO11" i="2"/>
  <c r="AN12" i="2" s="1"/>
  <c r="I10" i="2"/>
  <c r="AI10" i="2"/>
  <c r="AK10" i="2" s="1"/>
  <c r="O11" i="1"/>
  <c r="Q11" i="1" s="1"/>
  <c r="AI11" i="1"/>
  <c r="AJ11" i="1" s="1"/>
  <c r="AK11" i="1"/>
  <c r="AO10" i="1"/>
  <c r="E12" i="1"/>
  <c r="F11" i="1"/>
  <c r="F12" i="1" s="1"/>
  <c r="AE8" i="1"/>
  <c r="Z9" i="1"/>
  <c r="T11" i="1"/>
  <c r="U11" i="1" s="1"/>
  <c r="U10" i="2" l="1"/>
  <c r="T11" i="2" s="1"/>
  <c r="U11" i="2" s="1"/>
  <c r="P13" i="2"/>
  <c r="O14" i="2" s="1"/>
  <c r="Y12" i="2"/>
  <c r="AO12" i="2"/>
  <c r="AN13" i="2" s="1"/>
  <c r="AJ10" i="2"/>
  <c r="P11" i="1"/>
  <c r="O12" i="1" s="1"/>
  <c r="Q12" i="1" s="1"/>
  <c r="AI12" i="1"/>
  <c r="AJ12" i="1" s="1"/>
  <c r="AK12" i="1"/>
  <c r="AO11" i="1"/>
  <c r="AN11" i="1"/>
  <c r="AP11" i="1" s="1"/>
  <c r="V11" i="1"/>
  <c r="F13" i="1"/>
  <c r="AD9" i="1"/>
  <c r="AF9" i="1" s="1"/>
  <c r="AQ8" i="1"/>
  <c r="I9" i="1"/>
  <c r="L9" i="1" s="1"/>
  <c r="Y10" i="1"/>
  <c r="AA10" i="1" s="1"/>
  <c r="T12" i="1"/>
  <c r="P14" i="2" l="1"/>
  <c r="AE14" i="2"/>
  <c r="Z12" i="2"/>
  <c r="T12" i="2"/>
  <c r="E12" i="2"/>
  <c r="AO13" i="2"/>
  <c r="AI11" i="2"/>
  <c r="AK11" i="2" s="1"/>
  <c r="I11" i="2"/>
  <c r="AQ10" i="2"/>
  <c r="Y13" i="2"/>
  <c r="P12" i="1"/>
  <c r="O13" i="1" s="1"/>
  <c r="Q13" i="1" s="1"/>
  <c r="E13" i="1"/>
  <c r="V12" i="1"/>
  <c r="AI13" i="1"/>
  <c r="AJ13" i="1" s="1"/>
  <c r="AK13" i="1"/>
  <c r="AP12" i="1"/>
  <c r="AN12" i="1"/>
  <c r="AO12" i="1" s="1"/>
  <c r="U12" i="1"/>
  <c r="T13" i="1" s="1"/>
  <c r="U13" i="1" s="1"/>
  <c r="AE9" i="1"/>
  <c r="Z10" i="1"/>
  <c r="AO14" i="2" l="1"/>
  <c r="AN14" i="2"/>
  <c r="Z13" i="2"/>
  <c r="U12" i="2"/>
  <c r="AJ11" i="2"/>
  <c r="AI12" i="2"/>
  <c r="AK12" i="2" s="1"/>
  <c r="I12" i="2"/>
  <c r="AQ11" i="2"/>
  <c r="P13" i="1"/>
  <c r="O14" i="1" s="1"/>
  <c r="Q14" i="1" s="1"/>
  <c r="F14" i="1"/>
  <c r="E14" i="1"/>
  <c r="AI14" i="1"/>
  <c r="AJ14" i="1" s="1"/>
  <c r="AK14" i="1"/>
  <c r="AO13" i="1"/>
  <c r="AN13" i="1"/>
  <c r="AP13" i="1"/>
  <c r="V13" i="1"/>
  <c r="V14" i="1" s="1"/>
  <c r="AD10" i="1"/>
  <c r="AF10" i="1" s="1"/>
  <c r="I10" i="1"/>
  <c r="L10" i="1" s="1"/>
  <c r="AQ9" i="1"/>
  <c r="Y11" i="1"/>
  <c r="AA11" i="1" s="1"/>
  <c r="U14" i="1"/>
  <c r="P14" i="1"/>
  <c r="AJ12" i="2" l="1"/>
  <c r="AQ12" i="2" s="1"/>
  <c r="T13" i="2"/>
  <c r="E13" i="2"/>
  <c r="Y14" i="2"/>
  <c r="AN14" i="1"/>
  <c r="AO14" i="1" s="1"/>
  <c r="AE10" i="1"/>
  <c r="Z11" i="1"/>
  <c r="I13" i="2" l="1"/>
  <c r="AI13" i="2"/>
  <c r="AK13" i="2" s="1"/>
  <c r="U13" i="2"/>
  <c r="T14" i="2" s="1"/>
  <c r="Z14" i="2"/>
  <c r="AP14" i="1"/>
  <c r="AD11" i="1"/>
  <c r="AF11" i="1" s="1"/>
  <c r="I11" i="1"/>
  <c r="L11" i="1" s="1"/>
  <c r="AQ10" i="1"/>
  <c r="Y12" i="1"/>
  <c r="AA12" i="1" s="1"/>
  <c r="AJ13" i="2" l="1"/>
  <c r="AQ13" i="2" s="1"/>
  <c r="I14" i="2"/>
  <c r="U14" i="2"/>
  <c r="E14" i="2"/>
  <c r="AE11" i="1"/>
  <c r="Z12" i="1"/>
  <c r="AI14" i="2" l="1"/>
  <c r="AK14" i="2" s="1"/>
  <c r="AD12" i="1"/>
  <c r="AF12" i="1" s="1"/>
  <c r="I12" i="1"/>
  <c r="L12" i="1" s="1"/>
  <c r="AQ11" i="1"/>
  <c r="Y13" i="1"/>
  <c r="AA13" i="1" s="1"/>
  <c r="AJ14" i="2" l="1"/>
  <c r="AQ14" i="2" s="1"/>
  <c r="AE12" i="1"/>
  <c r="AQ12" i="1" s="1"/>
  <c r="Z13" i="1"/>
  <c r="AD13" i="1" l="1"/>
  <c r="AF13" i="1" s="1"/>
  <c r="I13" i="1"/>
  <c r="L13" i="1" s="1"/>
  <c r="Y14" i="1"/>
  <c r="AA14" i="1" s="1"/>
  <c r="AE13" i="1" l="1"/>
  <c r="AD14" i="1" s="1"/>
  <c r="Z14" i="1"/>
  <c r="AF14" i="1" l="1"/>
  <c r="AE14" i="1"/>
  <c r="AQ13" i="1"/>
  <c r="I14" i="1"/>
  <c r="L14" i="1" s="1"/>
  <c r="AQ14" i="1" l="1"/>
</calcChain>
</file>

<file path=xl/sharedStrings.xml><?xml version="1.0" encoding="utf-8"?>
<sst xmlns="http://schemas.openxmlformats.org/spreadsheetml/2006/main" count="231" uniqueCount="81">
  <si>
    <t>Runde</t>
  </si>
  <si>
    <t>Staat</t>
  </si>
  <si>
    <t>Bank/Reicher</t>
  </si>
  <si>
    <t>Schulden</t>
  </si>
  <si>
    <t>Guthaben</t>
  </si>
  <si>
    <t>Unternehmer 1</t>
  </si>
  <si>
    <t>Unternehmer 2</t>
  </si>
  <si>
    <t>Unternehmer 3</t>
  </si>
  <si>
    <t>Unternehmer 4</t>
  </si>
  <si>
    <t>Unternehmer 5</t>
  </si>
  <si>
    <t>Unternehmer 6</t>
  </si>
  <si>
    <t>Zins:</t>
  </si>
  <si>
    <t>Anfangsscchuld:</t>
  </si>
  <si>
    <t>Anfangsguthaben:</t>
  </si>
  <si>
    <t>Mehrwerhtssteuer:</t>
  </si>
  <si>
    <t>Rohstoffpreis:</t>
  </si>
  <si>
    <t>Rohstoffe/Auftrag:</t>
  </si>
  <si>
    <t>Anzahl Spieler:</t>
  </si>
  <si>
    <t>Rohstofffremdkauf:</t>
  </si>
  <si>
    <t>Steuerzahler:</t>
  </si>
  <si>
    <t>Steuern</t>
  </si>
  <si>
    <t>Rohstoff</t>
  </si>
  <si>
    <t>-</t>
  </si>
  <si>
    <t>Ankauf</t>
  </si>
  <si>
    <t>Verkauf</t>
  </si>
  <si>
    <t>Spieler 2:</t>
  </si>
  <si>
    <t>Spieler 1:</t>
  </si>
  <si>
    <t>Rohstoff:</t>
  </si>
  <si>
    <t>Zinsfaktor:</t>
  </si>
  <si>
    <t>Rohstoffgewinn:</t>
  </si>
  <si>
    <t>Spieler 8:</t>
  </si>
  <si>
    <t>NAME</t>
  </si>
  <si>
    <t>Spieler 7:</t>
  </si>
  <si>
    <t>Spieler 6:</t>
  </si>
  <si>
    <t>Spieler 5:</t>
  </si>
  <si>
    <t>Spieler 4:</t>
  </si>
  <si>
    <t>Spieler 3:</t>
  </si>
  <si>
    <t>Abzahlung</t>
  </si>
  <si>
    <t>Kreditgewinn</t>
  </si>
  <si>
    <t>Min. Abzahlung:</t>
  </si>
  <si>
    <t>Warenbalance</t>
  </si>
  <si>
    <t>Geldbalance</t>
  </si>
  <si>
    <t>Demurage:</t>
  </si>
  <si>
    <t>Grundeinkommen:</t>
  </si>
  <si>
    <t>Rohstoffe</t>
  </si>
  <si>
    <t>Brot</t>
  </si>
  <si>
    <t>Milch</t>
  </si>
  <si>
    <t>Eier</t>
  </si>
  <si>
    <t>Gemüse</t>
  </si>
  <si>
    <t>Obst</t>
  </si>
  <si>
    <t>Kosten</t>
  </si>
  <si>
    <t>Ankauf/Verkauf</t>
  </si>
  <si>
    <t>Gewinnanteil</t>
  </si>
  <si>
    <t>Steuer</t>
  </si>
  <si>
    <t>Anzahl Rohstoffe</t>
  </si>
  <si>
    <t>Zinszahlung</t>
  </si>
  <si>
    <t>Schulden bis</t>
  </si>
  <si>
    <t>Zinsen</t>
  </si>
  <si>
    <t>Schulden:</t>
  </si>
  <si>
    <t>Rollen</t>
  </si>
  <si>
    <t>Geschäftsbank</t>
  </si>
  <si>
    <t>Nudeln</t>
  </si>
  <si>
    <t>Unterhaltung</t>
  </si>
  <si>
    <t>Rolle:</t>
  </si>
  <si>
    <t>Produzent</t>
  </si>
  <si>
    <t>Nr.</t>
  </si>
  <si>
    <t>Summe</t>
  </si>
  <si>
    <t>Summe:</t>
  </si>
  <si>
    <t>min. Konsumaufträge/Runde:</t>
  </si>
  <si>
    <t>Konsumbedarf</t>
  </si>
  <si>
    <t>Du treibst bei jedem Wareneinkauf die Mehrwertssteuer ein. Dies ist dein einziges Einkommen.
Jede Runde musst du zwei Konsumbedarf vom Stapel nehmen und erfüllen. Die Waren dazu musst du bei deinen Mitspielern einkaufen (Preise siehe Tabelle unten). Da die Steuern wieder an dich zurückfließen kannst Du die Waren ohne Steuern (zum Gewinnanteil) einkaufen.
Am Ende der Runde musst du die Zinsen für deine Schulden bezhalen (siehe Tabelle rechts) und kannst zusätzlich noch tilgen.</t>
  </si>
  <si>
    <t>Jede Runde musst du einen Konsumbedarf vom Stapel nehmen und erfüllen. Waren aus deiner eigenen Produktion kannst du ohne Bezahlung für den Konsumbedarf nutzen. Andere Waren musst du bei deinen Mitspielern einkaufen (Preise siehe Tabelle unten).
Deinen Mitspielern bietest du deine Waren zum Verkauf an und führst die Mehrwerssteuer an den Staat ab.
Am Ende der Runde musst du die Zinsen für deine Schulden bezhalen (siehe Tabelle rechts) und kannst zusätzlich noch tilgen.</t>
  </si>
  <si>
    <t>Jede Runde musst du einen Konsumbedarf vom Stapel nehmen und erfüllen. Die Waren dazu musst du bei deinen Mitspielern einkaufen (Preise siehe Tabelle unten).
Am Ende jeder Runde treibst du die Zinsen deiner Mitspieler ein (siehe Tabelle rechts). Diese Zinsgewinne sind dein Einkommen, mit dem du Waren kaufen kannst.
Wenn ein Spieler Schulden tilgt, wird der Tilgungsbetrag "vernichtet" (an die Zentralbank zurückgeführt) und du aktualisierst den Schuldenstand des Mitspielers. Bei Schuldenaufnahme nimmst du Geld aus der Zentralbank.</t>
  </si>
  <si>
    <t>Quelle/Bildnachweis</t>
  </si>
  <si>
    <t>https://pixabay.com/de/cd-musik-audio-notizen-mp3-ton-158817/</t>
  </si>
  <si>
    <t>https://pixabay.com/de/brot-bauernbrot-backwaren-nahrung-1510155/</t>
  </si>
  <si>
    <t>https://pixabay.com/de/milchflasche-milch-flasche-glas-2740848/</t>
  </si>
  <si>
    <t>https://pixabay.com/de/brokkoli-gem%C3%BCse-gesund-nahrung-1450274/</t>
  </si>
  <si>
    <t>https://pixabay.com/de/fr%C3%BCchte-s%C3%BC%C3%9F-obst-exotisch-ananas-82524/</t>
  </si>
  <si>
    <t>https://pixabay.com/de/spaghetti-basilikum-nudeln-pasta-2208374/</t>
  </si>
  <si>
    <t>https://pixabay.com/de/eier-h%C3%BChnerei-eierkarton-lose-eier-2913054/</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</si>
</sst>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quot;€&quot;"/>
  </numFmts>
  <fonts count="6" x14ac:knownFonts="1">
    <font>
      <sz val="11"/>
      <color theme="1"/>
      <name val="Calibri"/>
      <family val="2"/>
      <scheme val="minor"/>
    </font>
    <font>
      <b/>
      <sz val="11"/>
      <color theme="1"/>
      <name val="Calibri"/>
      <family val="2"/>
      <scheme val="minor"/>
    </font>
    <font>
      <b/>
      <sz val="12"/>
      <color theme="1"/>
      <name val="Calibri"/>
      <family val="2"/>
      <scheme val="minor"/>
    </font>
    <font>
      <b/>
      <sz val="16"/>
      <color theme="1"/>
      <name val="Calibri"/>
      <family val="2"/>
      <scheme val="minor"/>
    </font>
    <font>
      <b/>
      <sz val="14"/>
      <color theme="1"/>
      <name val="Calibri"/>
      <family val="2"/>
      <scheme val="minor"/>
    </font>
    <font>
      <u/>
      <sz val="11"/>
      <color theme="10"/>
      <name val="Calibri"/>
      <family val="2"/>
      <scheme val="minor"/>
    </font>
  </fonts>
  <fills count="7">
    <fill>
      <patternFill patternType="none"/>
    </fill>
    <fill>
      <patternFill patternType="gray125"/>
    </fill>
    <fill>
      <patternFill patternType="solid">
        <fgColor theme="5" tint="0.79998168889431442"/>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6"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bottom style="thin">
        <color indexed="64"/>
      </bottom>
      <diagonal/>
    </border>
  </borders>
  <cellStyleXfs count="2">
    <xf numFmtId="0" fontId="0" fillId="0" borderId="0"/>
    <xf numFmtId="0" fontId="5" fillId="0" borderId="0" applyNumberFormat="0" applyFill="0" applyBorder="0" applyAlignment="0" applyProtection="0"/>
  </cellStyleXfs>
  <cellXfs count="67">
    <xf numFmtId="0" fontId="0" fillId="0" borderId="0" xfId="0"/>
    <xf numFmtId="10" fontId="0" fillId="0" borderId="1" xfId="0" applyNumberFormat="1" applyBorder="1"/>
    <xf numFmtId="0" fontId="1" fillId="2" borderId="1" xfId="0" applyFont="1" applyFill="1" applyBorder="1" applyAlignment="1">
      <alignment horizontal="center"/>
    </xf>
    <xf numFmtId="164" fontId="0" fillId="0" borderId="1" xfId="0" applyNumberFormat="1" applyBorder="1"/>
    <xf numFmtId="164" fontId="0" fillId="2" borderId="1" xfId="0" applyNumberFormat="1" applyFill="1" applyBorder="1"/>
    <xf numFmtId="1" fontId="0" fillId="0" borderId="1" xfId="0" applyNumberFormat="1" applyBorder="1"/>
    <xf numFmtId="0" fontId="1" fillId="5" borderId="1" xfId="0" applyFont="1" applyFill="1" applyBorder="1" applyAlignment="1">
      <alignment horizontal="center"/>
    </xf>
    <xf numFmtId="164" fontId="0" fillId="5" borderId="1" xfId="0" applyNumberFormat="1" applyFill="1" applyBorder="1"/>
    <xf numFmtId="0" fontId="1" fillId="6" borderId="1" xfId="0" applyFont="1" applyFill="1" applyBorder="1" applyAlignment="1">
      <alignment horizontal="center"/>
    </xf>
    <xf numFmtId="164" fontId="0" fillId="6" borderId="1" xfId="0" applyNumberFormat="1" applyFill="1" applyBorder="1"/>
    <xf numFmtId="0" fontId="1" fillId="4" borderId="2" xfId="0" applyFont="1" applyFill="1" applyBorder="1" applyAlignment="1">
      <alignment horizontal="center"/>
    </xf>
    <xf numFmtId="0" fontId="1" fillId="3" borderId="9" xfId="0" applyFont="1" applyFill="1" applyBorder="1" applyAlignment="1">
      <alignment horizontal="center"/>
    </xf>
    <xf numFmtId="164" fontId="0" fillId="3" borderId="9" xfId="0" applyNumberFormat="1" applyFill="1" applyBorder="1"/>
    <xf numFmtId="0" fontId="0" fillId="4" borderId="2" xfId="0" applyFill="1" applyBorder="1"/>
    <xf numFmtId="164" fontId="0" fillId="4" borderId="3" xfId="0" applyNumberFormat="1" applyFill="1" applyBorder="1"/>
    <xf numFmtId="10" fontId="0" fillId="0" borderId="0" xfId="0" applyNumberFormat="1" applyBorder="1"/>
    <xf numFmtId="0" fontId="0" fillId="0" borderId="0" xfId="0" applyBorder="1"/>
    <xf numFmtId="164" fontId="0" fillId="0" borderId="0" xfId="0" applyNumberFormat="1" applyBorder="1"/>
    <xf numFmtId="1" fontId="0" fillId="0" borderId="0" xfId="0" applyNumberFormat="1" applyBorder="1"/>
    <xf numFmtId="164" fontId="0" fillId="6" borderId="11" xfId="0" applyNumberFormat="1" applyFill="1" applyBorder="1"/>
    <xf numFmtId="0" fontId="0" fillId="4" borderId="3" xfId="0" applyFill="1" applyBorder="1"/>
    <xf numFmtId="0" fontId="0" fillId="4" borderId="5" xfId="0" applyFill="1" applyBorder="1"/>
    <xf numFmtId="0" fontId="0" fillId="4" borderId="6" xfId="0" applyFill="1" applyBorder="1"/>
    <xf numFmtId="0" fontId="0" fillId="4" borderId="7" xfId="0" applyFill="1" applyBorder="1"/>
    <xf numFmtId="0" fontId="1" fillId="3" borderId="2" xfId="0" applyFont="1" applyFill="1" applyBorder="1" applyAlignment="1">
      <alignment horizontal="center"/>
    </xf>
    <xf numFmtId="1" fontId="0" fillId="6" borderId="1" xfId="0" applyNumberFormat="1" applyFill="1" applyBorder="1"/>
    <xf numFmtId="1" fontId="0" fillId="6" borderId="11" xfId="0" applyNumberFormat="1" applyFill="1" applyBorder="1"/>
    <xf numFmtId="0" fontId="1" fillId="6" borderId="8" xfId="0" applyFont="1" applyFill="1" applyBorder="1" applyAlignment="1">
      <alignment horizontal="center"/>
    </xf>
    <xf numFmtId="1" fontId="0" fillId="6" borderId="8" xfId="0" applyNumberFormat="1" applyFill="1" applyBorder="1"/>
    <xf numFmtId="1" fontId="0" fillId="6" borderId="10" xfId="0" applyNumberFormat="1" applyFill="1" applyBorder="1"/>
    <xf numFmtId="164" fontId="0" fillId="2" borderId="11" xfId="0" applyNumberFormat="1" applyFill="1" applyBorder="1"/>
    <xf numFmtId="0" fontId="0" fillId="4" borderId="4" xfId="0" applyFill="1" applyBorder="1"/>
    <xf numFmtId="0" fontId="0" fillId="4" borderId="14" xfId="0" applyFill="1" applyBorder="1"/>
    <xf numFmtId="0" fontId="0" fillId="4" borderId="13" xfId="0" applyFill="1" applyBorder="1"/>
    <xf numFmtId="1" fontId="0" fillId="4" borderId="3" xfId="0" applyNumberFormat="1" applyFill="1" applyBorder="1"/>
    <xf numFmtId="0" fontId="2" fillId="0" borderId="0" xfId="0" applyFont="1"/>
    <xf numFmtId="0" fontId="2" fillId="0" borderId="1" xfId="0" applyFont="1" applyBorder="1" applyAlignment="1">
      <alignment horizontal="center"/>
    </xf>
    <xf numFmtId="0" fontId="2" fillId="0" borderId="1" xfId="0" applyFont="1" applyBorder="1"/>
    <xf numFmtId="164" fontId="2" fillId="0" borderId="1" xfId="0" applyNumberFormat="1" applyFont="1" applyBorder="1"/>
    <xf numFmtId="0" fontId="2" fillId="0" borderId="0" xfId="0" applyFont="1" applyBorder="1" applyAlignment="1"/>
    <xf numFmtId="0" fontId="2" fillId="0" borderId="0" xfId="0" applyFont="1" applyBorder="1" applyAlignment="1">
      <alignment horizontal="center"/>
    </xf>
    <xf numFmtId="164" fontId="2" fillId="0" borderId="0" xfId="0" applyNumberFormat="1" applyFont="1" applyBorder="1"/>
    <xf numFmtId="0" fontId="3" fillId="0" borderId="0" xfId="0" applyFont="1" applyAlignment="1"/>
    <xf numFmtId="0" fontId="0" fillId="0" borderId="0" xfId="0" applyAlignment="1">
      <alignment vertical="center"/>
    </xf>
    <xf numFmtId="0" fontId="2" fillId="0" borderId="1" xfId="0" applyFont="1" applyBorder="1" applyAlignment="1">
      <alignment horizontal="right"/>
    </xf>
    <xf numFmtId="0" fontId="2" fillId="0" borderId="0" xfId="0" applyFont="1" applyBorder="1" applyAlignment="1">
      <alignment horizontal="left" vertical="top" wrapText="1"/>
    </xf>
    <xf numFmtId="0" fontId="2" fillId="0" borderId="0" xfId="0" applyFont="1" applyBorder="1" applyAlignment="1">
      <alignment horizontal="center" vertical="center" wrapText="1"/>
    </xf>
    <xf numFmtId="0" fontId="0" fillId="0" borderId="1" xfId="0" applyBorder="1"/>
    <xf numFmtId="0" fontId="1" fillId="0" borderId="1" xfId="0" applyFont="1" applyBorder="1"/>
    <xf numFmtId="0" fontId="5" fillId="0" borderId="0" xfId="1"/>
    <xf numFmtId="0" fontId="1" fillId="0" borderId="2" xfId="0" applyFont="1" applyBorder="1" applyAlignment="1">
      <alignment horizontal="right"/>
    </xf>
    <xf numFmtId="0" fontId="1" fillId="0" borderId="3" xfId="0" applyFont="1" applyBorder="1" applyAlignment="1">
      <alignment horizontal="right"/>
    </xf>
    <xf numFmtId="0" fontId="1" fillId="0" borderId="1" xfId="0" applyFont="1" applyBorder="1" applyAlignment="1">
      <alignment horizontal="right"/>
    </xf>
    <xf numFmtId="0" fontId="1" fillId="4" borderId="8" xfId="0" applyFont="1" applyFill="1" applyBorder="1" applyAlignment="1">
      <alignment horizontal="center"/>
    </xf>
    <xf numFmtId="0" fontId="1" fillId="4" borderId="1" xfId="0" applyFont="1" applyFill="1" applyBorder="1" applyAlignment="1">
      <alignment horizontal="center"/>
    </xf>
    <xf numFmtId="0" fontId="1" fillId="4" borderId="9" xfId="0" applyFont="1" applyFill="1" applyBorder="1" applyAlignment="1">
      <alignment horizontal="center"/>
    </xf>
    <xf numFmtId="0" fontId="1" fillId="4" borderId="3" xfId="0" applyFont="1" applyFill="1" applyBorder="1" applyAlignment="1">
      <alignment horizontal="center"/>
    </xf>
    <xf numFmtId="0" fontId="1" fillId="4" borderId="5" xfId="0" applyFont="1" applyFill="1" applyBorder="1" applyAlignment="1">
      <alignment horizontal="center"/>
    </xf>
    <xf numFmtId="0" fontId="1" fillId="4" borderId="6" xfId="0" applyFont="1" applyFill="1" applyBorder="1" applyAlignment="1">
      <alignment horizontal="center"/>
    </xf>
    <xf numFmtId="0" fontId="1" fillId="4" borderId="12" xfId="0" applyFont="1" applyFill="1" applyBorder="1" applyAlignment="1">
      <alignment horizontal="center"/>
    </xf>
    <xf numFmtId="0" fontId="3" fillId="0" borderId="0" xfId="0" applyFont="1" applyAlignment="1">
      <alignment horizontal="center"/>
    </xf>
    <xf numFmtId="0" fontId="4" fillId="0" borderId="15" xfId="0" applyFont="1" applyBorder="1" applyAlignment="1">
      <alignment horizontal="center"/>
    </xf>
    <xf numFmtId="0" fontId="2" fillId="0" borderId="1" xfId="0" applyFont="1" applyBorder="1" applyAlignment="1">
      <alignment horizontal="center"/>
    </xf>
    <xf numFmtId="0" fontId="2" fillId="0" borderId="0" xfId="0" applyFont="1" applyBorder="1" applyAlignment="1">
      <alignment horizontal="left" vertical="top" wrapText="1"/>
    </xf>
    <xf numFmtId="0" fontId="2" fillId="0" borderId="1" xfId="0" applyFont="1" applyFill="1" applyBorder="1" applyAlignment="1">
      <alignment horizontal="left"/>
    </xf>
    <xf numFmtId="0" fontId="2" fillId="0" borderId="1" xfId="0" applyFont="1" applyBorder="1" applyAlignment="1">
      <alignment horizontal="right" vertical="center"/>
    </xf>
    <xf numFmtId="0" fontId="2" fillId="0" borderId="1" xfId="0" applyFont="1" applyBorder="1" applyAlignment="1">
      <alignment horizontal="left"/>
    </xf>
  </cellXfs>
  <cellStyles count="2">
    <cellStyle name="Hyperlink" xfId="1" builtinId="8"/>
    <cellStyle name="Normal" xfId="0" builtinId="0"/>
  </cellStyles>
  <dxfs count="107">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7" Type="http://schemas.openxmlformats.org/officeDocument/2006/relationships/image" Target="../media/image7.jpeg"/><Relationship Id="rId2" Type="http://schemas.openxmlformats.org/officeDocument/2006/relationships/image" Target="../media/image2.jpeg"/><Relationship Id="rId1" Type="http://schemas.openxmlformats.org/officeDocument/2006/relationships/image" Target="../media/image1.jpeg"/><Relationship Id="rId6" Type="http://schemas.openxmlformats.org/officeDocument/2006/relationships/image" Target="../media/image6.jpeg"/><Relationship Id="rId5" Type="http://schemas.openxmlformats.org/officeDocument/2006/relationships/image" Target="../media/image5.jpeg"/><Relationship Id="rId4"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1</xdr:col>
      <xdr:colOff>238125</xdr:colOff>
      <xdr:row>5</xdr:row>
      <xdr:rowOff>47625</xdr:rowOff>
    </xdr:from>
    <xdr:to>
      <xdr:col>1</xdr:col>
      <xdr:colOff>952500</xdr:colOff>
      <xdr:row>5</xdr:row>
      <xdr:rowOff>756096</xdr:rowOff>
    </xdr:to>
    <xdr:pic>
      <xdr:nvPicPr>
        <xdr:cNvPr id="13" name="Picture 1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85850" y="2609850"/>
          <a:ext cx="714375" cy="70847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57151</xdr:colOff>
      <xdr:row>3</xdr:row>
      <xdr:rowOff>28575</xdr:rowOff>
    </xdr:from>
    <xdr:to>
      <xdr:col>1</xdr:col>
      <xdr:colOff>1162051</xdr:colOff>
      <xdr:row>3</xdr:row>
      <xdr:rowOff>765175</xdr:rowOff>
    </xdr:to>
    <xdr:pic>
      <xdr:nvPicPr>
        <xdr:cNvPr id="11" name="Picture 10"/>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04876" y="828675"/>
          <a:ext cx="1104900" cy="736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333375</xdr:colOff>
      <xdr:row>4</xdr:row>
      <xdr:rowOff>19051</xdr:rowOff>
    </xdr:from>
    <xdr:to>
      <xdr:col>1</xdr:col>
      <xdr:colOff>855344</xdr:colOff>
      <xdr:row>4</xdr:row>
      <xdr:rowOff>933450</xdr:rowOff>
    </xdr:to>
    <xdr:pic>
      <xdr:nvPicPr>
        <xdr:cNvPr id="12" name="Picture 11"/>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181100" y="1628776"/>
          <a:ext cx="521969" cy="9143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152402</xdr:colOff>
      <xdr:row>6</xdr:row>
      <xdr:rowOff>28575</xdr:rowOff>
    </xdr:from>
    <xdr:to>
      <xdr:col>1</xdr:col>
      <xdr:colOff>1057276</xdr:colOff>
      <xdr:row>6</xdr:row>
      <xdr:rowOff>848084</xdr:rowOff>
    </xdr:to>
    <xdr:pic>
      <xdr:nvPicPr>
        <xdr:cNvPr id="15" name="Picture 14"/>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000127" y="3409950"/>
          <a:ext cx="904874" cy="81950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28575</xdr:colOff>
      <xdr:row>7</xdr:row>
      <xdr:rowOff>38101</xdr:rowOff>
    </xdr:from>
    <xdr:to>
      <xdr:col>1</xdr:col>
      <xdr:colOff>1181100</xdr:colOff>
      <xdr:row>7</xdr:row>
      <xdr:rowOff>806451</xdr:rowOff>
    </xdr:to>
    <xdr:pic>
      <xdr:nvPicPr>
        <xdr:cNvPr id="17" name="Picture 16"/>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876300" y="4295776"/>
          <a:ext cx="1152525" cy="768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38100</xdr:colOff>
      <xdr:row>8</xdr:row>
      <xdr:rowOff>28575</xdr:rowOff>
    </xdr:from>
    <xdr:to>
      <xdr:col>1</xdr:col>
      <xdr:colOff>1190625</xdr:colOff>
      <xdr:row>8</xdr:row>
      <xdr:rowOff>796925</xdr:rowOff>
    </xdr:to>
    <xdr:pic>
      <xdr:nvPicPr>
        <xdr:cNvPr id="18" name="Picture 17"/>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885825" y="5124450"/>
          <a:ext cx="1152525" cy="768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66675</xdr:colOff>
      <xdr:row>9</xdr:row>
      <xdr:rowOff>19050</xdr:rowOff>
    </xdr:from>
    <xdr:to>
      <xdr:col>1</xdr:col>
      <xdr:colOff>1171575</xdr:colOff>
      <xdr:row>9</xdr:row>
      <xdr:rowOff>709613</xdr:rowOff>
    </xdr:to>
    <xdr:pic>
      <xdr:nvPicPr>
        <xdr:cNvPr id="19" name="Picture 18"/>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914400" y="5953125"/>
          <a:ext cx="1104900" cy="6905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8" Type="http://schemas.openxmlformats.org/officeDocument/2006/relationships/printerSettings" Target="../printerSettings/printerSettings2.bin"/><Relationship Id="rId3" Type="http://schemas.openxmlformats.org/officeDocument/2006/relationships/hyperlink" Target="https://pixabay.com/de/milchflasche-milch-flasche-glas-2740848/" TargetMode="External"/><Relationship Id="rId7" Type="http://schemas.openxmlformats.org/officeDocument/2006/relationships/hyperlink" Target="https://pixabay.com/de/eier-h%C3%BChnerei-eierkarton-lose-eier-2913054/" TargetMode="External"/><Relationship Id="rId2" Type="http://schemas.openxmlformats.org/officeDocument/2006/relationships/hyperlink" Target="https://pixabay.com/de/cd-musik-audio-notizen-mp3-ton-158817/" TargetMode="External"/><Relationship Id="rId1" Type="http://schemas.openxmlformats.org/officeDocument/2006/relationships/hyperlink" Target="https://pixabay.com/de/brokkoli-gem%C3%BCse-gesund-nahrung-1450274/" TargetMode="External"/><Relationship Id="rId6" Type="http://schemas.openxmlformats.org/officeDocument/2006/relationships/hyperlink" Target="https://pixabay.com/de/spaghetti-basilikum-nudeln-pasta-2208374/" TargetMode="External"/><Relationship Id="rId5" Type="http://schemas.openxmlformats.org/officeDocument/2006/relationships/hyperlink" Target="https://pixabay.com/de/fr%C3%BCchte-s%C3%BC%C3%9F-obst-exotisch-ananas-82524/" TargetMode="External"/><Relationship Id="rId4" Type="http://schemas.openxmlformats.org/officeDocument/2006/relationships/hyperlink" Target="https://pixabay.com/de/brot-bauernbrot-backwaren-nahrung-1510155/" TargetMode="External"/><Relationship Id="rId9"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32"/>
  <sheetViews>
    <sheetView tabSelected="1" workbookViewId="0">
      <selection activeCell="E5" sqref="E5"/>
    </sheetView>
  </sheetViews>
  <sheetFormatPr defaultRowHeight="15" x14ac:dyDescent="0.25"/>
  <cols>
    <col min="4" max="4" width="10.28515625" bestFit="1" customWidth="1"/>
    <col min="6" max="6" width="10.5703125" customWidth="1"/>
    <col min="7" max="7" width="9.5703125" customWidth="1"/>
    <col min="8" max="8" width="9" customWidth="1"/>
    <col min="9" max="9" width="13.140625" bestFit="1" customWidth="1"/>
    <col min="10" max="11" width="11.140625" customWidth="1"/>
    <col min="12" max="12" width="15.42578125" customWidth="1"/>
    <col min="15" max="15" width="10.28515625" bestFit="1" customWidth="1"/>
    <col min="17" max="17" width="9.85546875" bestFit="1" customWidth="1"/>
    <col min="20" max="20" width="10.28515625" bestFit="1" customWidth="1"/>
    <col min="22" max="22" width="9.85546875" bestFit="1" customWidth="1"/>
    <col min="25" max="25" width="10.28515625" bestFit="1" customWidth="1"/>
    <col min="27" max="27" width="9.85546875" bestFit="1" customWidth="1"/>
    <col min="30" max="30" width="10.28515625" bestFit="1" customWidth="1"/>
    <col min="32" max="32" width="9.85546875" bestFit="1" customWidth="1"/>
    <col min="35" max="35" width="10.28515625" bestFit="1" customWidth="1"/>
    <col min="37" max="37" width="9.85546875" bestFit="1" customWidth="1"/>
    <col min="40" max="40" width="10.28515625" bestFit="1" customWidth="1"/>
    <col min="42" max="42" width="9.85546875" bestFit="1" customWidth="1"/>
    <col min="43" max="43" width="12.42578125" customWidth="1"/>
    <col min="44" max="44" width="14.5703125" customWidth="1"/>
  </cols>
  <sheetData>
    <row r="1" spans="1:44" ht="15.75" thickBot="1" x14ac:dyDescent="0.3">
      <c r="A1" s="13"/>
      <c r="B1" s="21" t="s">
        <v>26</v>
      </c>
      <c r="C1" s="22" t="s">
        <v>31</v>
      </c>
      <c r="D1" s="22"/>
      <c r="E1" s="22" t="s">
        <v>21</v>
      </c>
      <c r="F1" s="23" t="s">
        <v>22</v>
      </c>
      <c r="G1" s="21" t="s">
        <v>25</v>
      </c>
      <c r="H1" s="22" t="s">
        <v>31</v>
      </c>
      <c r="I1" s="22" t="s">
        <v>27</v>
      </c>
      <c r="J1" s="32" t="s">
        <v>45</v>
      </c>
      <c r="K1" s="22"/>
      <c r="L1" s="23"/>
      <c r="M1" s="31" t="s">
        <v>36</v>
      </c>
      <c r="N1" s="32" t="s">
        <v>31</v>
      </c>
      <c r="O1" s="32" t="s">
        <v>27</v>
      </c>
      <c r="P1" s="32" t="s">
        <v>46</v>
      </c>
      <c r="Q1" s="33"/>
      <c r="R1" s="21" t="s">
        <v>35</v>
      </c>
      <c r="S1" s="22" t="s">
        <v>31</v>
      </c>
      <c r="T1" s="22" t="s">
        <v>27</v>
      </c>
      <c r="U1" s="32" t="s">
        <v>47</v>
      </c>
      <c r="V1" s="23"/>
      <c r="W1" s="21" t="s">
        <v>34</v>
      </c>
      <c r="X1" s="22" t="s">
        <v>31</v>
      </c>
      <c r="Y1" s="22" t="s">
        <v>27</v>
      </c>
      <c r="Z1" s="32" t="s">
        <v>48</v>
      </c>
      <c r="AA1" s="23"/>
      <c r="AB1" s="21" t="s">
        <v>33</v>
      </c>
      <c r="AC1" s="22" t="s">
        <v>31</v>
      </c>
      <c r="AD1" s="22" t="s">
        <v>27</v>
      </c>
      <c r="AE1" s="32" t="s">
        <v>49</v>
      </c>
      <c r="AF1" s="23"/>
      <c r="AG1" s="21" t="s">
        <v>32</v>
      </c>
      <c r="AH1" s="22" t="s">
        <v>31</v>
      </c>
      <c r="AI1" s="22" t="s">
        <v>27</v>
      </c>
      <c r="AJ1" s="32" t="s">
        <v>61</v>
      </c>
      <c r="AK1" s="23"/>
      <c r="AL1" s="21" t="s">
        <v>30</v>
      </c>
      <c r="AM1" s="22" t="s">
        <v>31</v>
      </c>
      <c r="AN1" s="22" t="s">
        <v>27</v>
      </c>
      <c r="AO1" s="32" t="s">
        <v>62</v>
      </c>
      <c r="AP1" s="23"/>
      <c r="AQ1" s="20"/>
      <c r="AR1" s="20"/>
    </row>
    <row r="2" spans="1:44" x14ac:dyDescent="0.25">
      <c r="A2" s="10" t="s">
        <v>0</v>
      </c>
      <c r="B2" s="53" t="s">
        <v>1</v>
      </c>
      <c r="C2" s="54"/>
      <c r="D2" s="54"/>
      <c r="E2" s="54"/>
      <c r="F2" s="55"/>
      <c r="G2" s="53" t="s">
        <v>2</v>
      </c>
      <c r="H2" s="54"/>
      <c r="I2" s="54"/>
      <c r="J2" s="54"/>
      <c r="K2" s="54"/>
      <c r="L2" s="55"/>
      <c r="M2" s="57" t="s">
        <v>5</v>
      </c>
      <c r="N2" s="58"/>
      <c r="O2" s="58"/>
      <c r="P2" s="58"/>
      <c r="Q2" s="59"/>
      <c r="R2" s="53" t="s">
        <v>6</v>
      </c>
      <c r="S2" s="54"/>
      <c r="T2" s="54"/>
      <c r="U2" s="54"/>
      <c r="V2" s="55"/>
      <c r="W2" s="53" t="s">
        <v>7</v>
      </c>
      <c r="X2" s="54"/>
      <c r="Y2" s="54"/>
      <c r="Z2" s="54"/>
      <c r="AA2" s="55"/>
      <c r="AB2" s="53" t="s">
        <v>8</v>
      </c>
      <c r="AC2" s="54"/>
      <c r="AD2" s="54"/>
      <c r="AE2" s="54"/>
      <c r="AF2" s="55"/>
      <c r="AG2" s="53" t="s">
        <v>9</v>
      </c>
      <c r="AH2" s="54"/>
      <c r="AI2" s="54"/>
      <c r="AJ2" s="54"/>
      <c r="AK2" s="55"/>
      <c r="AL2" s="53" t="s">
        <v>10</v>
      </c>
      <c r="AM2" s="54"/>
      <c r="AN2" s="54"/>
      <c r="AO2" s="54"/>
      <c r="AP2" s="55"/>
      <c r="AQ2" s="56" t="s">
        <v>41</v>
      </c>
      <c r="AR2" s="20"/>
    </row>
    <row r="3" spans="1:44" x14ac:dyDescent="0.25">
      <c r="A3" s="13"/>
      <c r="B3" s="27" t="s">
        <v>23</v>
      </c>
      <c r="C3" s="8" t="s">
        <v>20</v>
      </c>
      <c r="D3" s="6" t="s">
        <v>37</v>
      </c>
      <c r="E3" s="2" t="s">
        <v>3</v>
      </c>
      <c r="F3" s="11" t="s">
        <v>4</v>
      </c>
      <c r="G3" s="27" t="s">
        <v>23</v>
      </c>
      <c r="H3" s="8" t="s">
        <v>24</v>
      </c>
      <c r="I3" s="8" t="s">
        <v>38</v>
      </c>
      <c r="J3" s="6" t="s">
        <v>37</v>
      </c>
      <c r="K3" s="2" t="s">
        <v>3</v>
      </c>
      <c r="L3" s="11" t="s">
        <v>4</v>
      </c>
      <c r="M3" s="27" t="s">
        <v>23</v>
      </c>
      <c r="N3" s="8" t="s">
        <v>24</v>
      </c>
      <c r="O3" s="6" t="s">
        <v>37</v>
      </c>
      <c r="P3" s="2" t="s">
        <v>3</v>
      </c>
      <c r="Q3" s="24" t="s">
        <v>4</v>
      </c>
      <c r="R3" s="27" t="s">
        <v>23</v>
      </c>
      <c r="S3" s="8" t="s">
        <v>24</v>
      </c>
      <c r="T3" s="6" t="s">
        <v>37</v>
      </c>
      <c r="U3" s="2" t="s">
        <v>3</v>
      </c>
      <c r="V3" s="11" t="s">
        <v>4</v>
      </c>
      <c r="W3" s="27" t="s">
        <v>23</v>
      </c>
      <c r="X3" s="8" t="s">
        <v>24</v>
      </c>
      <c r="Y3" s="6" t="s">
        <v>37</v>
      </c>
      <c r="Z3" s="2" t="s">
        <v>3</v>
      </c>
      <c r="AA3" s="11" t="s">
        <v>4</v>
      </c>
      <c r="AB3" s="27" t="s">
        <v>23</v>
      </c>
      <c r="AC3" s="8" t="s">
        <v>24</v>
      </c>
      <c r="AD3" s="6" t="s">
        <v>37</v>
      </c>
      <c r="AE3" s="2" t="s">
        <v>3</v>
      </c>
      <c r="AF3" s="11" t="s">
        <v>4</v>
      </c>
      <c r="AG3" s="27" t="s">
        <v>23</v>
      </c>
      <c r="AH3" s="8" t="s">
        <v>24</v>
      </c>
      <c r="AI3" s="6" t="s">
        <v>37</v>
      </c>
      <c r="AJ3" s="2" t="s">
        <v>3</v>
      </c>
      <c r="AK3" s="11" t="s">
        <v>4</v>
      </c>
      <c r="AL3" s="27" t="s">
        <v>23</v>
      </c>
      <c r="AM3" s="8" t="s">
        <v>24</v>
      </c>
      <c r="AN3" s="6" t="s">
        <v>37</v>
      </c>
      <c r="AO3" s="2" t="s">
        <v>3</v>
      </c>
      <c r="AP3" s="11" t="s">
        <v>4</v>
      </c>
      <c r="AQ3" s="56"/>
      <c r="AR3" s="20" t="s">
        <v>40</v>
      </c>
    </row>
    <row r="4" spans="1:44" x14ac:dyDescent="0.25">
      <c r="A4" s="13">
        <f>ROW()-4</f>
        <v>0</v>
      </c>
      <c r="B4" s="28">
        <v>0</v>
      </c>
      <c r="C4" s="9">
        <v>0</v>
      </c>
      <c r="D4" s="7">
        <v>0</v>
      </c>
      <c r="E4" s="4">
        <f>$C$23</f>
        <v>-50</v>
      </c>
      <c r="F4" s="12">
        <f>-$C$23</f>
        <v>50</v>
      </c>
      <c r="G4" s="28">
        <v>0</v>
      </c>
      <c r="H4" s="25">
        <v>0</v>
      </c>
      <c r="I4" s="9">
        <v>0</v>
      </c>
      <c r="J4" s="7">
        <v>0</v>
      </c>
      <c r="K4" s="4">
        <v>0</v>
      </c>
      <c r="L4" s="12">
        <f>-(F4+E4+Q4+P4+V4+U4+AA4+Z4+AF4+AE4+AK4+AJ4+AP4+AO4)</f>
        <v>80</v>
      </c>
      <c r="M4" s="28">
        <v>0</v>
      </c>
      <c r="N4" s="25">
        <v>0</v>
      </c>
      <c r="O4" s="7">
        <v>0</v>
      </c>
      <c r="P4" s="4">
        <f>$C$23</f>
        <v>-50</v>
      </c>
      <c r="Q4" s="12">
        <f>$C$24</f>
        <v>30</v>
      </c>
      <c r="R4" s="28">
        <v>0</v>
      </c>
      <c r="S4" s="25">
        <v>0</v>
      </c>
      <c r="T4" s="7">
        <v>0</v>
      </c>
      <c r="U4" s="4">
        <f>$C$23</f>
        <v>-50</v>
      </c>
      <c r="V4" s="12">
        <f>$C$24</f>
        <v>30</v>
      </c>
      <c r="W4" s="28">
        <v>0</v>
      </c>
      <c r="X4" s="25">
        <v>0</v>
      </c>
      <c r="Y4" s="7">
        <v>0</v>
      </c>
      <c r="Z4" s="4">
        <f>$C$23</f>
        <v>-50</v>
      </c>
      <c r="AA4" s="12">
        <f>$C$24</f>
        <v>30</v>
      </c>
      <c r="AB4" s="28">
        <v>0</v>
      </c>
      <c r="AC4" s="25">
        <v>0</v>
      </c>
      <c r="AD4" s="7">
        <v>0</v>
      </c>
      <c r="AE4" s="4">
        <f>$C$23</f>
        <v>-50</v>
      </c>
      <c r="AF4" s="12">
        <f>$C$24</f>
        <v>30</v>
      </c>
      <c r="AG4" s="28">
        <v>0</v>
      </c>
      <c r="AH4" s="25">
        <v>0</v>
      </c>
      <c r="AI4" s="7">
        <v>0</v>
      </c>
      <c r="AJ4" s="4">
        <v>0</v>
      </c>
      <c r="AK4" s="12">
        <v>0</v>
      </c>
      <c r="AL4" s="28">
        <v>0</v>
      </c>
      <c r="AM4" s="25">
        <v>0</v>
      </c>
      <c r="AN4" s="7">
        <v>0</v>
      </c>
      <c r="AO4" s="4">
        <v>0</v>
      </c>
      <c r="AP4" s="12">
        <v>0</v>
      </c>
      <c r="AQ4" s="14">
        <f t="shared" ref="AQ4:AQ14" si="0">SUM(E4,F4,K4,L4,P4,Q4,U4,V4,Z4,AA4,AE4,AF4,AJ4,AK4,AO4,AP4)</f>
        <v>0</v>
      </c>
      <c r="AR4" s="34"/>
    </row>
    <row r="5" spans="1:44" x14ac:dyDescent="0.25">
      <c r="A5" s="13">
        <f t="shared" ref="A5:A14" si="1">ROW()-4</f>
        <v>1</v>
      </c>
      <c r="B5" s="28">
        <v>8</v>
      </c>
      <c r="C5" s="9">
        <f t="shared" ref="C5:C14" si="2">$C$26*(G5+M5+R5+W5+AB5+AG5+AL5)</f>
        <v>15</v>
      </c>
      <c r="D5" s="7">
        <f>IF(E4=0,0,1-E4*$C$21)</f>
        <v>11</v>
      </c>
      <c r="E5" s="4">
        <f t="shared" ref="E5:E12" si="3">MIN(E4*$C$22+D5,0)</f>
        <v>-49</v>
      </c>
      <c r="F5" s="12">
        <f t="shared" ref="F5:F14" si="4">F4-D5+C5-(B5*$C$28)</f>
        <v>30</v>
      </c>
      <c r="G5" s="28">
        <v>3</v>
      </c>
      <c r="H5" s="25">
        <v>4</v>
      </c>
      <c r="I5" s="9">
        <f t="shared" ref="I5:I14" si="5">-$C$21*(E4+P4+U4+Z4+AE4+AJ4+AO4)</f>
        <v>50</v>
      </c>
      <c r="J5" s="7">
        <f>IF(K4=0,0,1-K4*$C$21)</f>
        <v>0</v>
      </c>
      <c r="K5" s="4">
        <f t="shared" ref="K5:K14" si="6">MIN(K4*$C$22+J5,0)</f>
        <v>0</v>
      </c>
      <c r="L5" s="12">
        <f t="shared" ref="L5:L14" si="7">L4+I5-J5-(G5*$C$27)+(H5*$C$28)</f>
        <v>130</v>
      </c>
      <c r="M5" s="28">
        <v>3</v>
      </c>
      <c r="N5" s="25">
        <v>5</v>
      </c>
      <c r="O5" s="7">
        <f>IF(P4=0,0,1-P4*$C$21)</f>
        <v>11</v>
      </c>
      <c r="P5" s="4">
        <f t="shared" ref="P5:P14" si="8">MIN(P4*$C$22+O5,0)</f>
        <v>-49</v>
      </c>
      <c r="Q5" s="12">
        <f t="shared" ref="Q5:Q14" si="9">Q4-O5-(M5*$C$27)+(N5*$C$28)</f>
        <v>22</v>
      </c>
      <c r="R5" s="28">
        <v>3</v>
      </c>
      <c r="S5" s="25">
        <v>4</v>
      </c>
      <c r="T5" s="7">
        <f t="shared" ref="T5:T14" si="10">IF(U4=0,0,1-U4*$C$21)</f>
        <v>11</v>
      </c>
      <c r="U5" s="4">
        <f t="shared" ref="U5:U14" si="11">MIN(U4*$C$22+T5,0)</f>
        <v>-49</v>
      </c>
      <c r="V5" s="12">
        <f t="shared" ref="V5:V14" si="12">V4-T5-(R5*$C$27)+(S5*$C$28)</f>
        <v>19</v>
      </c>
      <c r="W5" s="28">
        <v>3</v>
      </c>
      <c r="X5" s="25">
        <v>5</v>
      </c>
      <c r="Y5" s="7">
        <f t="shared" ref="Y5:Y14" si="13">IF(Z4=0,0,1-Z4*$C$21)</f>
        <v>11</v>
      </c>
      <c r="Z5" s="4">
        <f t="shared" ref="Z5:Z14" si="14">MIN(Z4*$C$22+Y5,0)</f>
        <v>-49</v>
      </c>
      <c r="AA5" s="12">
        <f t="shared" ref="AA5:AA14" si="15">AA4-Y5-(W5*$C$27)+(X5*$C$28)</f>
        <v>22</v>
      </c>
      <c r="AB5" s="28">
        <v>3</v>
      </c>
      <c r="AC5" s="25">
        <v>5</v>
      </c>
      <c r="AD5" s="7">
        <f t="shared" ref="AD5:AD14" si="16">IF(AE4=0,0,1-AE4*$C$21)</f>
        <v>11</v>
      </c>
      <c r="AE5" s="4">
        <f t="shared" ref="AE5:AE14" si="17">MIN(AE4*$C$22+AD5,0)</f>
        <v>-49</v>
      </c>
      <c r="AF5" s="12">
        <f t="shared" ref="AF5:AF14" si="18">AF4-AD5-(AB5*$C$27)+(AC5*$C$28)</f>
        <v>22</v>
      </c>
      <c r="AG5" s="28">
        <v>0</v>
      </c>
      <c r="AH5" s="25">
        <v>0</v>
      </c>
      <c r="AI5" s="7">
        <f t="shared" ref="AI5:AI14" si="19">IF(AJ4=0,0,1-AJ4*$C$21)</f>
        <v>0</v>
      </c>
      <c r="AJ5" s="4">
        <f t="shared" ref="AJ5:AJ14" si="20">MIN(AJ4*$C$22+AI5,0)</f>
        <v>0</v>
      </c>
      <c r="AK5" s="12">
        <f t="shared" ref="AK5:AK14" si="21">AK4-AI5-(AG5*$C$27)+(AH5*$C$28)</f>
        <v>0</v>
      </c>
      <c r="AL5" s="28">
        <v>0</v>
      </c>
      <c r="AM5" s="25">
        <v>0</v>
      </c>
      <c r="AN5" s="7">
        <f>IF(AO4=0,0,1-AO4*$C$21)</f>
        <v>0</v>
      </c>
      <c r="AO5" s="4">
        <f t="shared" ref="AO5:AO14" si="22">MIN(AO4*$C$22+AN5,0)</f>
        <v>0</v>
      </c>
      <c r="AP5" s="12">
        <f t="shared" ref="AP5:AP14" si="23">AP4-AN5-(AL5*$C$27)+(AM5*$C$28)</f>
        <v>0</v>
      </c>
      <c r="AQ5" s="14">
        <f t="shared" si="0"/>
        <v>0</v>
      </c>
      <c r="AR5" s="34">
        <f t="shared" ref="AR5:AR14" si="24">(B5+G5+M5+R5+W5+AB5+AG5+AL5)-(H5+N5+S5+X5+AC5+AH5+AM5)</f>
        <v>0</v>
      </c>
    </row>
    <row r="6" spans="1:44" x14ac:dyDescent="0.25">
      <c r="A6" s="13">
        <f t="shared" si="1"/>
        <v>2</v>
      </c>
      <c r="B6" s="28">
        <f>B$5</f>
        <v>8</v>
      </c>
      <c r="C6" s="9">
        <f t="shared" si="2"/>
        <v>15</v>
      </c>
      <c r="D6" s="7">
        <f>IF(E5=0,0,1-E5*$C$21)</f>
        <v>10.8</v>
      </c>
      <c r="E6" s="4">
        <f t="shared" si="3"/>
        <v>-48</v>
      </c>
      <c r="F6" s="12">
        <f t="shared" si="4"/>
        <v>10.200000000000003</v>
      </c>
      <c r="G6" s="28">
        <f>G$5</f>
        <v>3</v>
      </c>
      <c r="H6" s="25">
        <f>H$5</f>
        <v>4</v>
      </c>
      <c r="I6" s="9">
        <f t="shared" si="5"/>
        <v>49</v>
      </c>
      <c r="J6" s="7">
        <f t="shared" ref="J6:J14" si="25">J$5</f>
        <v>0</v>
      </c>
      <c r="K6" s="4">
        <f t="shared" si="6"/>
        <v>0</v>
      </c>
      <c r="L6" s="12">
        <f t="shared" si="7"/>
        <v>179</v>
      </c>
      <c r="M6" s="28">
        <f>M$5</f>
        <v>3</v>
      </c>
      <c r="N6" s="25">
        <f t="shared" ref="N6:N14" si="26">N$5</f>
        <v>5</v>
      </c>
      <c r="O6" s="7">
        <f>IF(P5=0,0,1-P5*$C$21)</f>
        <v>10.8</v>
      </c>
      <c r="P6" s="4">
        <f t="shared" si="8"/>
        <v>-48</v>
      </c>
      <c r="Q6" s="12">
        <f t="shared" si="9"/>
        <v>14.2</v>
      </c>
      <c r="R6" s="28">
        <f>R$5</f>
        <v>3</v>
      </c>
      <c r="S6" s="25">
        <f t="shared" ref="S6:S14" si="27">S$5</f>
        <v>4</v>
      </c>
      <c r="T6" s="7">
        <f t="shared" si="10"/>
        <v>10.8</v>
      </c>
      <c r="U6" s="4">
        <f t="shared" si="11"/>
        <v>-48</v>
      </c>
      <c r="V6" s="12">
        <f t="shared" si="12"/>
        <v>8.1999999999999993</v>
      </c>
      <c r="W6" s="28">
        <f t="shared" ref="W6:X14" si="28">W$5</f>
        <v>3</v>
      </c>
      <c r="X6" s="25">
        <f t="shared" si="28"/>
        <v>5</v>
      </c>
      <c r="Y6" s="7">
        <f t="shared" si="13"/>
        <v>10.8</v>
      </c>
      <c r="Z6" s="4">
        <f t="shared" si="14"/>
        <v>-48</v>
      </c>
      <c r="AA6" s="12">
        <f t="shared" si="15"/>
        <v>14.2</v>
      </c>
      <c r="AB6" s="28">
        <f t="shared" ref="AB6:AC14" si="29">AB$5</f>
        <v>3</v>
      </c>
      <c r="AC6" s="25">
        <f t="shared" si="29"/>
        <v>5</v>
      </c>
      <c r="AD6" s="7">
        <f t="shared" si="16"/>
        <v>10.8</v>
      </c>
      <c r="AE6" s="4">
        <f t="shared" si="17"/>
        <v>-48</v>
      </c>
      <c r="AF6" s="12">
        <f t="shared" si="18"/>
        <v>14.2</v>
      </c>
      <c r="AG6" s="28">
        <f t="shared" ref="AG6:AH14" si="30">AG$5</f>
        <v>0</v>
      </c>
      <c r="AH6" s="25">
        <f t="shared" si="30"/>
        <v>0</v>
      </c>
      <c r="AI6" s="7">
        <f t="shared" si="19"/>
        <v>0</v>
      </c>
      <c r="AJ6" s="4">
        <f t="shared" si="20"/>
        <v>0</v>
      </c>
      <c r="AK6" s="12">
        <f t="shared" si="21"/>
        <v>0</v>
      </c>
      <c r="AL6" s="28">
        <f t="shared" ref="AL6:AM14" si="31">AL$5</f>
        <v>0</v>
      </c>
      <c r="AM6" s="25">
        <f t="shared" si="31"/>
        <v>0</v>
      </c>
      <c r="AN6" s="7">
        <f t="shared" ref="AN6:AN14" si="32">IF(AO5=0,0,1-AO5*$C$21)</f>
        <v>0</v>
      </c>
      <c r="AO6" s="4">
        <f t="shared" si="22"/>
        <v>0</v>
      </c>
      <c r="AP6" s="12">
        <f t="shared" si="23"/>
        <v>0</v>
      </c>
      <c r="AQ6" s="14">
        <f t="shared" si="0"/>
        <v>-3.5527136788005009E-15</v>
      </c>
      <c r="AR6" s="34">
        <f t="shared" si="24"/>
        <v>0</v>
      </c>
    </row>
    <row r="7" spans="1:44" x14ac:dyDescent="0.25">
      <c r="A7" s="13">
        <f t="shared" si="1"/>
        <v>3</v>
      </c>
      <c r="B7" s="28">
        <f t="shared" ref="B7:B14" si="33">B$5</f>
        <v>8</v>
      </c>
      <c r="C7" s="9">
        <f t="shared" si="2"/>
        <v>15</v>
      </c>
      <c r="D7" s="7">
        <f>E$4-E6*$C$21</f>
        <v>-40.4</v>
      </c>
      <c r="E7" s="4">
        <f t="shared" si="3"/>
        <v>-98</v>
      </c>
      <c r="F7" s="12">
        <f t="shared" si="4"/>
        <v>41.599999999999994</v>
      </c>
      <c r="G7" s="28">
        <f t="shared" ref="G7:G14" si="34">G$5</f>
        <v>3</v>
      </c>
      <c r="H7" s="25">
        <f t="shared" ref="H7:H14" si="35">H$5</f>
        <v>4</v>
      </c>
      <c r="I7" s="9">
        <f t="shared" si="5"/>
        <v>48</v>
      </c>
      <c r="J7" s="7">
        <f t="shared" si="25"/>
        <v>0</v>
      </c>
      <c r="K7" s="4">
        <f t="shared" si="6"/>
        <v>0</v>
      </c>
      <c r="L7" s="12">
        <f t="shared" si="7"/>
        <v>227</v>
      </c>
      <c r="M7" s="28">
        <f t="shared" ref="M7:M14" si="36">M$5</f>
        <v>3</v>
      </c>
      <c r="N7" s="25">
        <f t="shared" si="26"/>
        <v>5</v>
      </c>
      <c r="O7" s="7">
        <f>IF(P6=0,0,1-P6*$C$21)</f>
        <v>10.600000000000001</v>
      </c>
      <c r="P7" s="4">
        <f t="shared" si="8"/>
        <v>-46.999999999999993</v>
      </c>
      <c r="Q7" s="12">
        <f t="shared" si="9"/>
        <v>6.5999999999999979</v>
      </c>
      <c r="R7" s="28">
        <f t="shared" ref="R7:R14" si="37">R$5</f>
        <v>3</v>
      </c>
      <c r="S7" s="25">
        <f t="shared" si="27"/>
        <v>4</v>
      </c>
      <c r="T7" s="7">
        <f>U$4-U6*$C$21</f>
        <v>-40.4</v>
      </c>
      <c r="U7" s="4">
        <f t="shared" si="11"/>
        <v>-98</v>
      </c>
      <c r="V7" s="12">
        <f t="shared" si="12"/>
        <v>48.599999999999994</v>
      </c>
      <c r="W7" s="28">
        <f t="shared" si="28"/>
        <v>3</v>
      </c>
      <c r="X7" s="25">
        <f t="shared" si="28"/>
        <v>5</v>
      </c>
      <c r="Y7" s="7">
        <f t="shared" si="13"/>
        <v>10.600000000000001</v>
      </c>
      <c r="Z7" s="4">
        <f t="shared" si="14"/>
        <v>-46.999999999999993</v>
      </c>
      <c r="AA7" s="12">
        <f t="shared" si="15"/>
        <v>6.5999999999999979</v>
      </c>
      <c r="AB7" s="28">
        <f t="shared" si="29"/>
        <v>3</v>
      </c>
      <c r="AC7" s="25">
        <f t="shared" si="29"/>
        <v>5</v>
      </c>
      <c r="AD7" s="7">
        <f t="shared" si="16"/>
        <v>10.600000000000001</v>
      </c>
      <c r="AE7" s="4">
        <f t="shared" si="17"/>
        <v>-46.999999999999993</v>
      </c>
      <c r="AF7" s="12">
        <f t="shared" si="18"/>
        <v>6.5999999999999979</v>
      </c>
      <c r="AG7" s="28">
        <f t="shared" si="30"/>
        <v>0</v>
      </c>
      <c r="AH7" s="25">
        <f t="shared" si="30"/>
        <v>0</v>
      </c>
      <c r="AI7" s="7">
        <f t="shared" si="19"/>
        <v>0</v>
      </c>
      <c r="AJ7" s="4">
        <f t="shared" si="20"/>
        <v>0</v>
      </c>
      <c r="AK7" s="12">
        <f t="shared" si="21"/>
        <v>0</v>
      </c>
      <c r="AL7" s="28">
        <f t="shared" si="31"/>
        <v>0</v>
      </c>
      <c r="AM7" s="25">
        <f t="shared" si="31"/>
        <v>0</v>
      </c>
      <c r="AN7" s="7">
        <f t="shared" si="32"/>
        <v>0</v>
      </c>
      <c r="AO7" s="4">
        <f t="shared" si="22"/>
        <v>0</v>
      </c>
      <c r="AP7" s="12">
        <f t="shared" si="23"/>
        <v>0</v>
      </c>
      <c r="AQ7" s="14">
        <f t="shared" si="0"/>
        <v>-3.5527136788005009E-15</v>
      </c>
      <c r="AR7" s="34">
        <f t="shared" si="24"/>
        <v>0</v>
      </c>
    </row>
    <row r="8" spans="1:44" x14ac:dyDescent="0.25">
      <c r="A8" s="13">
        <f t="shared" si="1"/>
        <v>4</v>
      </c>
      <c r="B8" s="28">
        <f t="shared" si="33"/>
        <v>8</v>
      </c>
      <c r="C8" s="9">
        <f t="shared" si="2"/>
        <v>15</v>
      </c>
      <c r="D8" s="7">
        <f>IF(E7=0,0,1-E7*$C$21)</f>
        <v>20.6</v>
      </c>
      <c r="E8" s="4">
        <f t="shared" si="3"/>
        <v>-97</v>
      </c>
      <c r="F8" s="12">
        <f t="shared" si="4"/>
        <v>11.999999999999993</v>
      </c>
      <c r="G8" s="28">
        <f t="shared" si="34"/>
        <v>3</v>
      </c>
      <c r="H8" s="25">
        <f t="shared" si="35"/>
        <v>4</v>
      </c>
      <c r="I8" s="9">
        <f t="shared" si="5"/>
        <v>67.400000000000006</v>
      </c>
      <c r="J8" s="7">
        <f t="shared" si="25"/>
        <v>0</v>
      </c>
      <c r="K8" s="4">
        <f t="shared" si="6"/>
        <v>0</v>
      </c>
      <c r="L8" s="12">
        <f t="shared" si="7"/>
        <v>294.39999999999998</v>
      </c>
      <c r="M8" s="28">
        <f t="shared" si="36"/>
        <v>3</v>
      </c>
      <c r="N8" s="25">
        <f t="shared" si="26"/>
        <v>5</v>
      </c>
      <c r="O8" s="7">
        <f>P$4-P7*$C$21</f>
        <v>-40.6</v>
      </c>
      <c r="P8" s="4">
        <f t="shared" si="8"/>
        <v>-97</v>
      </c>
      <c r="Q8" s="12">
        <f t="shared" si="9"/>
        <v>50.2</v>
      </c>
      <c r="R8" s="28">
        <f t="shared" si="37"/>
        <v>3</v>
      </c>
      <c r="S8" s="25">
        <f t="shared" si="27"/>
        <v>4</v>
      </c>
      <c r="T8" s="7">
        <f t="shared" si="10"/>
        <v>20.6</v>
      </c>
      <c r="U8" s="4">
        <f t="shared" si="11"/>
        <v>-97</v>
      </c>
      <c r="V8" s="12">
        <f t="shared" si="12"/>
        <v>27.999999999999993</v>
      </c>
      <c r="W8" s="28">
        <f t="shared" si="28"/>
        <v>3</v>
      </c>
      <c r="X8" s="25">
        <f t="shared" si="28"/>
        <v>5</v>
      </c>
      <c r="Y8" s="7">
        <f>Z$4-Z7*$C$21</f>
        <v>-40.6</v>
      </c>
      <c r="Z8" s="4">
        <f t="shared" si="14"/>
        <v>-97</v>
      </c>
      <c r="AA8" s="12">
        <f t="shared" si="15"/>
        <v>50.2</v>
      </c>
      <c r="AB8" s="28">
        <f t="shared" si="29"/>
        <v>3</v>
      </c>
      <c r="AC8" s="25">
        <f t="shared" si="29"/>
        <v>5</v>
      </c>
      <c r="AD8" s="7">
        <f>AE$4-AE7*$C$21</f>
        <v>-40.6</v>
      </c>
      <c r="AE8" s="4">
        <f t="shared" si="17"/>
        <v>-97</v>
      </c>
      <c r="AF8" s="12">
        <f t="shared" si="18"/>
        <v>50.2</v>
      </c>
      <c r="AG8" s="28">
        <f t="shared" si="30"/>
        <v>0</v>
      </c>
      <c r="AH8" s="25">
        <f t="shared" si="30"/>
        <v>0</v>
      </c>
      <c r="AI8" s="7">
        <f t="shared" si="19"/>
        <v>0</v>
      </c>
      <c r="AJ8" s="4">
        <f t="shared" si="20"/>
        <v>0</v>
      </c>
      <c r="AK8" s="12">
        <f t="shared" si="21"/>
        <v>0</v>
      </c>
      <c r="AL8" s="28">
        <f t="shared" si="31"/>
        <v>0</v>
      </c>
      <c r="AM8" s="25">
        <f t="shared" si="31"/>
        <v>0</v>
      </c>
      <c r="AN8" s="7">
        <f t="shared" si="32"/>
        <v>0</v>
      </c>
      <c r="AO8" s="4">
        <f t="shared" si="22"/>
        <v>0</v>
      </c>
      <c r="AP8" s="12">
        <f t="shared" si="23"/>
        <v>0</v>
      </c>
      <c r="AQ8" s="14">
        <f t="shared" si="0"/>
        <v>-2.8421709430404007E-14</v>
      </c>
      <c r="AR8" s="34">
        <f t="shared" si="24"/>
        <v>0</v>
      </c>
    </row>
    <row r="9" spans="1:44" x14ac:dyDescent="0.25">
      <c r="A9" s="13">
        <f t="shared" si="1"/>
        <v>5</v>
      </c>
      <c r="B9" s="28">
        <f t="shared" si="33"/>
        <v>8</v>
      </c>
      <c r="C9" s="9">
        <f t="shared" si="2"/>
        <v>15</v>
      </c>
      <c r="D9" s="7">
        <f>E$4-E8*$C$21</f>
        <v>-30.599999999999998</v>
      </c>
      <c r="E9" s="4">
        <f t="shared" si="3"/>
        <v>-147</v>
      </c>
      <c r="F9" s="12">
        <f t="shared" si="4"/>
        <v>33.599999999999994</v>
      </c>
      <c r="G9" s="28">
        <f t="shared" si="34"/>
        <v>3</v>
      </c>
      <c r="H9" s="25">
        <f t="shared" si="35"/>
        <v>4</v>
      </c>
      <c r="I9" s="9">
        <f t="shared" si="5"/>
        <v>97</v>
      </c>
      <c r="J9" s="7">
        <f t="shared" si="25"/>
        <v>0</v>
      </c>
      <c r="K9" s="4">
        <f t="shared" si="6"/>
        <v>0</v>
      </c>
      <c r="L9" s="12">
        <f t="shared" si="7"/>
        <v>391.4</v>
      </c>
      <c r="M9" s="28">
        <f t="shared" si="36"/>
        <v>3</v>
      </c>
      <c r="N9" s="25">
        <f t="shared" si="26"/>
        <v>5</v>
      </c>
      <c r="O9" s="7">
        <f t="shared" ref="O9:O14" si="38">IF(P8=0,0,1-P8*$C$21)</f>
        <v>20.400000000000002</v>
      </c>
      <c r="P9" s="4">
        <f t="shared" si="8"/>
        <v>-95.999999999999986</v>
      </c>
      <c r="Q9" s="12">
        <f t="shared" si="9"/>
        <v>32.799999999999997</v>
      </c>
      <c r="R9" s="28">
        <f t="shared" si="37"/>
        <v>3</v>
      </c>
      <c r="S9" s="25">
        <f t="shared" si="27"/>
        <v>4</v>
      </c>
      <c r="T9" s="7">
        <f t="shared" si="10"/>
        <v>20.400000000000002</v>
      </c>
      <c r="U9" s="4">
        <f t="shared" si="11"/>
        <v>-95.999999999999986</v>
      </c>
      <c r="V9" s="12">
        <f t="shared" si="12"/>
        <v>7.5999999999999908</v>
      </c>
      <c r="W9" s="28">
        <f t="shared" si="28"/>
        <v>3</v>
      </c>
      <c r="X9" s="25">
        <f t="shared" si="28"/>
        <v>5</v>
      </c>
      <c r="Y9" s="7">
        <f t="shared" si="13"/>
        <v>20.400000000000002</v>
      </c>
      <c r="Z9" s="4">
        <f t="shared" si="14"/>
        <v>-95.999999999999986</v>
      </c>
      <c r="AA9" s="12">
        <f t="shared" si="15"/>
        <v>32.799999999999997</v>
      </c>
      <c r="AB9" s="28">
        <f t="shared" si="29"/>
        <v>3</v>
      </c>
      <c r="AC9" s="25">
        <f t="shared" si="29"/>
        <v>5</v>
      </c>
      <c r="AD9" s="7">
        <f t="shared" si="16"/>
        <v>20.400000000000002</v>
      </c>
      <c r="AE9" s="4">
        <f t="shared" si="17"/>
        <v>-95.999999999999986</v>
      </c>
      <c r="AF9" s="12">
        <f t="shared" si="18"/>
        <v>32.799999999999997</v>
      </c>
      <c r="AG9" s="28">
        <f t="shared" si="30"/>
        <v>0</v>
      </c>
      <c r="AH9" s="25">
        <f t="shared" si="30"/>
        <v>0</v>
      </c>
      <c r="AI9" s="7">
        <f t="shared" si="19"/>
        <v>0</v>
      </c>
      <c r="AJ9" s="4">
        <f t="shared" si="20"/>
        <v>0</v>
      </c>
      <c r="AK9" s="12">
        <f t="shared" si="21"/>
        <v>0</v>
      </c>
      <c r="AL9" s="28">
        <f t="shared" si="31"/>
        <v>0</v>
      </c>
      <c r="AM9" s="25">
        <f t="shared" si="31"/>
        <v>0</v>
      </c>
      <c r="AN9" s="7">
        <f t="shared" si="32"/>
        <v>0</v>
      </c>
      <c r="AO9" s="4">
        <f t="shared" si="22"/>
        <v>0</v>
      </c>
      <c r="AP9" s="12">
        <f t="shared" si="23"/>
        <v>0</v>
      </c>
      <c r="AQ9" s="14">
        <f t="shared" si="0"/>
        <v>4.2632564145606011E-14</v>
      </c>
      <c r="AR9" s="34">
        <f t="shared" si="24"/>
        <v>0</v>
      </c>
    </row>
    <row r="10" spans="1:44" x14ac:dyDescent="0.25">
      <c r="A10" s="13">
        <f t="shared" si="1"/>
        <v>6</v>
      </c>
      <c r="B10" s="28">
        <f t="shared" si="33"/>
        <v>8</v>
      </c>
      <c r="C10" s="9">
        <f t="shared" si="2"/>
        <v>15</v>
      </c>
      <c r="D10" s="7">
        <f>IF(E9=0,0,1-E9*$C$21)</f>
        <v>30.400000000000002</v>
      </c>
      <c r="E10" s="4">
        <f t="shared" si="3"/>
        <v>-146</v>
      </c>
      <c r="F10" s="12">
        <f t="shared" si="4"/>
        <v>-5.8000000000000078</v>
      </c>
      <c r="G10" s="28">
        <f t="shared" si="34"/>
        <v>3</v>
      </c>
      <c r="H10" s="25">
        <f t="shared" si="35"/>
        <v>4</v>
      </c>
      <c r="I10" s="9">
        <f t="shared" si="5"/>
        <v>106.2</v>
      </c>
      <c r="J10" s="7">
        <f t="shared" si="25"/>
        <v>0</v>
      </c>
      <c r="K10" s="4">
        <f t="shared" si="6"/>
        <v>0</v>
      </c>
      <c r="L10" s="12">
        <f t="shared" si="7"/>
        <v>497.59999999999997</v>
      </c>
      <c r="M10" s="28">
        <f t="shared" si="36"/>
        <v>3</v>
      </c>
      <c r="N10" s="25">
        <f t="shared" si="26"/>
        <v>5</v>
      </c>
      <c r="O10" s="7">
        <f t="shared" si="38"/>
        <v>20.2</v>
      </c>
      <c r="P10" s="4">
        <f t="shared" si="8"/>
        <v>-94.999999999999972</v>
      </c>
      <c r="Q10" s="12">
        <f t="shared" si="9"/>
        <v>15.599999999999998</v>
      </c>
      <c r="R10" s="28">
        <f t="shared" si="37"/>
        <v>3</v>
      </c>
      <c r="S10" s="25">
        <f t="shared" si="27"/>
        <v>4</v>
      </c>
      <c r="T10" s="7">
        <f t="shared" si="10"/>
        <v>20.2</v>
      </c>
      <c r="U10" s="4">
        <f t="shared" si="11"/>
        <v>-94.999999999999972</v>
      </c>
      <c r="V10" s="12">
        <f t="shared" si="12"/>
        <v>-12.600000000000009</v>
      </c>
      <c r="W10" s="28">
        <f t="shared" si="28"/>
        <v>3</v>
      </c>
      <c r="X10" s="25">
        <f t="shared" si="28"/>
        <v>5</v>
      </c>
      <c r="Y10" s="7">
        <f t="shared" si="13"/>
        <v>20.2</v>
      </c>
      <c r="Z10" s="4">
        <f t="shared" si="14"/>
        <v>-94.999999999999972</v>
      </c>
      <c r="AA10" s="12">
        <f t="shared" si="15"/>
        <v>15.599999999999998</v>
      </c>
      <c r="AB10" s="28">
        <f t="shared" si="29"/>
        <v>3</v>
      </c>
      <c r="AC10" s="25">
        <f t="shared" si="29"/>
        <v>5</v>
      </c>
      <c r="AD10" s="7">
        <f t="shared" si="16"/>
        <v>20.2</v>
      </c>
      <c r="AE10" s="4">
        <f t="shared" si="17"/>
        <v>-94.999999999999972</v>
      </c>
      <c r="AF10" s="12">
        <f t="shared" si="18"/>
        <v>15.599999999999998</v>
      </c>
      <c r="AG10" s="28">
        <f t="shared" si="30"/>
        <v>0</v>
      </c>
      <c r="AH10" s="25">
        <f t="shared" si="30"/>
        <v>0</v>
      </c>
      <c r="AI10" s="7">
        <f t="shared" si="19"/>
        <v>0</v>
      </c>
      <c r="AJ10" s="4">
        <f t="shared" si="20"/>
        <v>0</v>
      </c>
      <c r="AK10" s="12">
        <f t="shared" si="21"/>
        <v>0</v>
      </c>
      <c r="AL10" s="28">
        <f t="shared" si="31"/>
        <v>0</v>
      </c>
      <c r="AM10" s="25">
        <f t="shared" si="31"/>
        <v>0</v>
      </c>
      <c r="AN10" s="7">
        <f t="shared" si="32"/>
        <v>0</v>
      </c>
      <c r="AO10" s="4">
        <f t="shared" si="22"/>
        <v>0</v>
      </c>
      <c r="AP10" s="12">
        <f t="shared" si="23"/>
        <v>0</v>
      </c>
      <c r="AQ10" s="14">
        <f t="shared" si="0"/>
        <v>6.0396132539608516E-14</v>
      </c>
      <c r="AR10" s="34">
        <f t="shared" si="24"/>
        <v>0</v>
      </c>
    </row>
    <row r="11" spans="1:44" x14ac:dyDescent="0.25">
      <c r="A11" s="13">
        <f t="shared" si="1"/>
        <v>7</v>
      </c>
      <c r="B11" s="28">
        <f t="shared" si="33"/>
        <v>8</v>
      </c>
      <c r="C11" s="9">
        <f t="shared" si="2"/>
        <v>15</v>
      </c>
      <c r="D11" s="7">
        <f>E$4-E10*$C$21</f>
        <v>-20.799999999999997</v>
      </c>
      <c r="E11" s="4">
        <f t="shared" si="3"/>
        <v>-196</v>
      </c>
      <c r="F11" s="12">
        <f t="shared" si="4"/>
        <v>5.9999999999999893</v>
      </c>
      <c r="G11" s="28">
        <f t="shared" si="34"/>
        <v>3</v>
      </c>
      <c r="H11" s="25">
        <f t="shared" si="35"/>
        <v>4</v>
      </c>
      <c r="I11" s="9">
        <f t="shared" si="5"/>
        <v>105.19999999999999</v>
      </c>
      <c r="J11" s="7">
        <f t="shared" si="25"/>
        <v>0</v>
      </c>
      <c r="K11" s="4">
        <f t="shared" si="6"/>
        <v>0</v>
      </c>
      <c r="L11" s="12">
        <f t="shared" si="7"/>
        <v>602.79999999999995</v>
      </c>
      <c r="M11" s="28">
        <f t="shared" si="36"/>
        <v>3</v>
      </c>
      <c r="N11" s="25">
        <f t="shared" si="26"/>
        <v>5</v>
      </c>
      <c r="O11" s="7">
        <f t="shared" si="38"/>
        <v>19.999999999999996</v>
      </c>
      <c r="P11" s="4">
        <f t="shared" si="8"/>
        <v>-93.999999999999957</v>
      </c>
      <c r="Q11" s="12">
        <f t="shared" si="9"/>
        <v>-1.3999999999999986</v>
      </c>
      <c r="R11" s="28">
        <f t="shared" si="37"/>
        <v>3</v>
      </c>
      <c r="S11" s="25">
        <f t="shared" si="27"/>
        <v>4</v>
      </c>
      <c r="T11" s="7">
        <f t="shared" si="10"/>
        <v>19.999999999999996</v>
      </c>
      <c r="U11" s="4">
        <f t="shared" si="11"/>
        <v>-93.999999999999957</v>
      </c>
      <c r="V11" s="12">
        <f t="shared" si="12"/>
        <v>-32.600000000000009</v>
      </c>
      <c r="W11" s="28">
        <f t="shared" si="28"/>
        <v>3</v>
      </c>
      <c r="X11" s="25">
        <f t="shared" si="28"/>
        <v>5</v>
      </c>
      <c r="Y11" s="7">
        <f t="shared" si="13"/>
        <v>19.999999999999996</v>
      </c>
      <c r="Z11" s="4">
        <f t="shared" si="14"/>
        <v>-93.999999999999957</v>
      </c>
      <c r="AA11" s="12">
        <f t="shared" si="15"/>
        <v>-1.3999999999999986</v>
      </c>
      <c r="AB11" s="28">
        <f t="shared" si="29"/>
        <v>3</v>
      </c>
      <c r="AC11" s="25">
        <f t="shared" si="29"/>
        <v>5</v>
      </c>
      <c r="AD11" s="7">
        <f t="shared" si="16"/>
        <v>19.999999999999996</v>
      </c>
      <c r="AE11" s="4">
        <f t="shared" si="17"/>
        <v>-93.999999999999957</v>
      </c>
      <c r="AF11" s="12">
        <f t="shared" si="18"/>
        <v>-1.3999999999999986</v>
      </c>
      <c r="AG11" s="28">
        <f t="shared" si="30"/>
        <v>0</v>
      </c>
      <c r="AH11" s="25">
        <f t="shared" si="30"/>
        <v>0</v>
      </c>
      <c r="AI11" s="7">
        <f t="shared" si="19"/>
        <v>0</v>
      </c>
      <c r="AJ11" s="4">
        <f t="shared" si="20"/>
        <v>0</v>
      </c>
      <c r="AK11" s="12">
        <f t="shared" si="21"/>
        <v>0</v>
      </c>
      <c r="AL11" s="28">
        <f t="shared" si="31"/>
        <v>0</v>
      </c>
      <c r="AM11" s="25">
        <f t="shared" si="31"/>
        <v>0</v>
      </c>
      <c r="AN11" s="7">
        <f t="shared" si="32"/>
        <v>0</v>
      </c>
      <c r="AO11" s="4">
        <f t="shared" si="22"/>
        <v>0</v>
      </c>
      <c r="AP11" s="12">
        <f t="shared" si="23"/>
        <v>0</v>
      </c>
      <c r="AQ11" s="14">
        <f t="shared" si="0"/>
        <v>1.6342482922482304E-13</v>
      </c>
      <c r="AR11" s="34">
        <f t="shared" si="24"/>
        <v>0</v>
      </c>
    </row>
    <row r="12" spans="1:44" x14ac:dyDescent="0.25">
      <c r="A12" s="13">
        <f t="shared" si="1"/>
        <v>8</v>
      </c>
      <c r="B12" s="28">
        <f t="shared" si="33"/>
        <v>8</v>
      </c>
      <c r="C12" s="9">
        <f t="shared" si="2"/>
        <v>15</v>
      </c>
      <c r="D12" s="7">
        <f>E$4-E11*$C$21</f>
        <v>-10.799999999999997</v>
      </c>
      <c r="E12" s="4">
        <f t="shared" si="3"/>
        <v>-246</v>
      </c>
      <c r="F12" s="12">
        <f t="shared" si="4"/>
        <v>7.7999999999999865</v>
      </c>
      <c r="G12" s="28">
        <f t="shared" si="34"/>
        <v>3</v>
      </c>
      <c r="H12" s="25">
        <f t="shared" si="35"/>
        <v>4</v>
      </c>
      <c r="I12" s="9">
        <f t="shared" si="5"/>
        <v>114.39999999999996</v>
      </c>
      <c r="J12" s="7">
        <f t="shared" si="25"/>
        <v>0</v>
      </c>
      <c r="K12" s="4">
        <f t="shared" si="6"/>
        <v>0</v>
      </c>
      <c r="L12" s="12">
        <f t="shared" si="7"/>
        <v>717.19999999999993</v>
      </c>
      <c r="M12" s="28">
        <f t="shared" si="36"/>
        <v>3</v>
      </c>
      <c r="N12" s="25">
        <f t="shared" si="26"/>
        <v>5</v>
      </c>
      <c r="O12" s="7">
        <f t="shared" si="38"/>
        <v>19.799999999999994</v>
      </c>
      <c r="P12" s="4">
        <f t="shared" si="8"/>
        <v>-92.999999999999943</v>
      </c>
      <c r="Q12" s="12">
        <f t="shared" si="9"/>
        <v>-18.199999999999989</v>
      </c>
      <c r="R12" s="28">
        <f t="shared" si="37"/>
        <v>3</v>
      </c>
      <c r="S12" s="25">
        <f t="shared" si="27"/>
        <v>4</v>
      </c>
      <c r="T12" s="7">
        <f t="shared" si="10"/>
        <v>19.799999999999994</v>
      </c>
      <c r="U12" s="4">
        <f t="shared" si="11"/>
        <v>-92.999999999999943</v>
      </c>
      <c r="V12" s="12">
        <f t="shared" si="12"/>
        <v>-52.400000000000006</v>
      </c>
      <c r="W12" s="28">
        <f t="shared" si="28"/>
        <v>3</v>
      </c>
      <c r="X12" s="25">
        <f t="shared" si="28"/>
        <v>5</v>
      </c>
      <c r="Y12" s="7">
        <f t="shared" si="13"/>
        <v>19.799999999999994</v>
      </c>
      <c r="Z12" s="4">
        <f t="shared" si="14"/>
        <v>-92.999999999999943</v>
      </c>
      <c r="AA12" s="12">
        <f t="shared" si="15"/>
        <v>-18.199999999999989</v>
      </c>
      <c r="AB12" s="28">
        <f t="shared" si="29"/>
        <v>3</v>
      </c>
      <c r="AC12" s="25">
        <f t="shared" si="29"/>
        <v>5</v>
      </c>
      <c r="AD12" s="7">
        <f t="shared" si="16"/>
        <v>19.799999999999994</v>
      </c>
      <c r="AE12" s="4">
        <f t="shared" si="17"/>
        <v>-92.999999999999943</v>
      </c>
      <c r="AF12" s="12">
        <f t="shared" si="18"/>
        <v>-18.199999999999989</v>
      </c>
      <c r="AG12" s="28">
        <f t="shared" si="30"/>
        <v>0</v>
      </c>
      <c r="AH12" s="25">
        <f t="shared" si="30"/>
        <v>0</v>
      </c>
      <c r="AI12" s="7">
        <f t="shared" si="19"/>
        <v>0</v>
      </c>
      <c r="AJ12" s="4">
        <f t="shared" si="20"/>
        <v>0</v>
      </c>
      <c r="AK12" s="12">
        <f t="shared" si="21"/>
        <v>0</v>
      </c>
      <c r="AL12" s="28">
        <f t="shared" si="31"/>
        <v>0</v>
      </c>
      <c r="AM12" s="25">
        <f t="shared" si="31"/>
        <v>0</v>
      </c>
      <c r="AN12" s="7">
        <f t="shared" si="32"/>
        <v>0</v>
      </c>
      <c r="AO12" s="4">
        <f t="shared" si="22"/>
        <v>0</v>
      </c>
      <c r="AP12" s="12">
        <f t="shared" si="23"/>
        <v>0</v>
      </c>
      <c r="AQ12" s="14">
        <f t="shared" si="0"/>
        <v>1.4210854715202004E-13</v>
      </c>
      <c r="AR12" s="34">
        <f t="shared" si="24"/>
        <v>0</v>
      </c>
    </row>
    <row r="13" spans="1:44" x14ac:dyDescent="0.25">
      <c r="A13" s="13">
        <f t="shared" si="1"/>
        <v>9</v>
      </c>
      <c r="B13" s="28">
        <f t="shared" si="33"/>
        <v>8</v>
      </c>
      <c r="C13" s="9">
        <f t="shared" si="2"/>
        <v>15</v>
      </c>
      <c r="D13" s="7">
        <f>E$4-E12*$C$21</f>
        <v>-0.79999999999999716</v>
      </c>
      <c r="E13" s="4">
        <f>MIN(E12*$C$22+D13,0)</f>
        <v>-296</v>
      </c>
      <c r="F13" s="12">
        <f t="shared" si="4"/>
        <v>-0.40000000000001634</v>
      </c>
      <c r="G13" s="28">
        <f t="shared" si="34"/>
        <v>3</v>
      </c>
      <c r="H13" s="25">
        <f t="shared" si="35"/>
        <v>4</v>
      </c>
      <c r="I13" s="9">
        <f t="shared" si="5"/>
        <v>123.59999999999997</v>
      </c>
      <c r="J13" s="7">
        <f t="shared" si="25"/>
        <v>0</v>
      </c>
      <c r="K13" s="4">
        <f t="shared" si="6"/>
        <v>0</v>
      </c>
      <c r="L13" s="12">
        <f t="shared" si="7"/>
        <v>840.8</v>
      </c>
      <c r="M13" s="28">
        <f t="shared" si="36"/>
        <v>3</v>
      </c>
      <c r="N13" s="25">
        <f t="shared" si="26"/>
        <v>5</v>
      </c>
      <c r="O13" s="7">
        <f t="shared" si="38"/>
        <v>19.599999999999991</v>
      </c>
      <c r="P13" s="4">
        <f t="shared" si="8"/>
        <v>-91.999999999999929</v>
      </c>
      <c r="Q13" s="12">
        <f t="shared" si="9"/>
        <v>-34.799999999999983</v>
      </c>
      <c r="R13" s="28">
        <f t="shared" si="37"/>
        <v>3</v>
      </c>
      <c r="S13" s="25">
        <f t="shared" si="27"/>
        <v>4</v>
      </c>
      <c r="T13" s="7">
        <f t="shared" si="10"/>
        <v>19.599999999999991</v>
      </c>
      <c r="U13" s="4">
        <f t="shared" si="11"/>
        <v>-91.999999999999929</v>
      </c>
      <c r="V13" s="12">
        <f t="shared" si="12"/>
        <v>-72</v>
      </c>
      <c r="W13" s="28">
        <f t="shared" si="28"/>
        <v>3</v>
      </c>
      <c r="X13" s="25">
        <f t="shared" si="28"/>
        <v>5</v>
      </c>
      <c r="Y13" s="7">
        <f t="shared" si="13"/>
        <v>19.599999999999991</v>
      </c>
      <c r="Z13" s="4">
        <f t="shared" si="14"/>
        <v>-91.999999999999929</v>
      </c>
      <c r="AA13" s="12">
        <f t="shared" si="15"/>
        <v>-34.799999999999983</v>
      </c>
      <c r="AB13" s="28">
        <f t="shared" si="29"/>
        <v>3</v>
      </c>
      <c r="AC13" s="25">
        <f t="shared" si="29"/>
        <v>5</v>
      </c>
      <c r="AD13" s="7">
        <f t="shared" si="16"/>
        <v>19.599999999999991</v>
      </c>
      <c r="AE13" s="4">
        <f t="shared" si="17"/>
        <v>-91.999999999999929</v>
      </c>
      <c r="AF13" s="12">
        <f t="shared" si="18"/>
        <v>-34.799999999999983</v>
      </c>
      <c r="AG13" s="28">
        <f t="shared" si="30"/>
        <v>0</v>
      </c>
      <c r="AH13" s="25">
        <f t="shared" si="30"/>
        <v>0</v>
      </c>
      <c r="AI13" s="7">
        <f t="shared" si="19"/>
        <v>0</v>
      </c>
      <c r="AJ13" s="4">
        <f t="shared" si="20"/>
        <v>0</v>
      </c>
      <c r="AK13" s="12">
        <f t="shared" si="21"/>
        <v>0</v>
      </c>
      <c r="AL13" s="28">
        <f t="shared" si="31"/>
        <v>0</v>
      </c>
      <c r="AM13" s="25">
        <f t="shared" si="31"/>
        <v>0</v>
      </c>
      <c r="AN13" s="7">
        <f t="shared" si="32"/>
        <v>0</v>
      </c>
      <c r="AO13" s="4">
        <f t="shared" si="22"/>
        <v>0</v>
      </c>
      <c r="AP13" s="12">
        <f t="shared" si="23"/>
        <v>0</v>
      </c>
      <c r="AQ13" s="14">
        <f t="shared" si="0"/>
        <v>1.2789769243681803E-13</v>
      </c>
      <c r="AR13" s="34">
        <f t="shared" si="24"/>
        <v>0</v>
      </c>
    </row>
    <row r="14" spans="1:44" ht="15.75" thickBot="1" x14ac:dyDescent="0.3">
      <c r="A14" s="13">
        <f t="shared" si="1"/>
        <v>10</v>
      </c>
      <c r="B14" s="29">
        <f t="shared" si="33"/>
        <v>8</v>
      </c>
      <c r="C14" s="19">
        <f t="shared" si="2"/>
        <v>15</v>
      </c>
      <c r="D14" s="7">
        <f>IF(E13=0,0,1-E13*$C$21)</f>
        <v>60.2</v>
      </c>
      <c r="E14" s="30">
        <f>MIN(E13*$C$22+D14,0)</f>
        <v>-295</v>
      </c>
      <c r="F14" s="12">
        <f t="shared" si="4"/>
        <v>-69.600000000000023</v>
      </c>
      <c r="G14" s="28">
        <f t="shared" si="34"/>
        <v>3</v>
      </c>
      <c r="H14" s="26">
        <f t="shared" si="35"/>
        <v>4</v>
      </c>
      <c r="I14" s="9">
        <f t="shared" si="5"/>
        <v>132.79999999999993</v>
      </c>
      <c r="J14" s="7">
        <f t="shared" si="25"/>
        <v>0</v>
      </c>
      <c r="K14" s="30">
        <f t="shared" si="6"/>
        <v>0</v>
      </c>
      <c r="L14" s="12">
        <f t="shared" si="7"/>
        <v>973.59999999999991</v>
      </c>
      <c r="M14" s="29">
        <f t="shared" si="36"/>
        <v>3</v>
      </c>
      <c r="N14" s="26">
        <f t="shared" si="26"/>
        <v>5</v>
      </c>
      <c r="O14" s="7">
        <f t="shared" si="38"/>
        <v>19.399999999999988</v>
      </c>
      <c r="P14" s="30">
        <f t="shared" si="8"/>
        <v>-90.999999999999915</v>
      </c>
      <c r="Q14" s="12">
        <f t="shared" si="9"/>
        <v>-51.199999999999974</v>
      </c>
      <c r="R14" s="29">
        <f t="shared" si="37"/>
        <v>3</v>
      </c>
      <c r="S14" s="26">
        <f t="shared" si="27"/>
        <v>4</v>
      </c>
      <c r="T14" s="7">
        <f t="shared" si="10"/>
        <v>19.399999999999988</v>
      </c>
      <c r="U14" s="30">
        <f t="shared" si="11"/>
        <v>-90.999999999999915</v>
      </c>
      <c r="V14" s="12">
        <f t="shared" si="12"/>
        <v>-91.399999999999991</v>
      </c>
      <c r="W14" s="29">
        <f t="shared" si="28"/>
        <v>3</v>
      </c>
      <c r="X14" s="26">
        <f t="shared" si="28"/>
        <v>5</v>
      </c>
      <c r="Y14" s="7">
        <f t="shared" si="13"/>
        <v>19.399999999999988</v>
      </c>
      <c r="Z14" s="30">
        <f t="shared" si="14"/>
        <v>-90.999999999999915</v>
      </c>
      <c r="AA14" s="12">
        <f t="shared" si="15"/>
        <v>-51.199999999999974</v>
      </c>
      <c r="AB14" s="29">
        <f t="shared" si="29"/>
        <v>3</v>
      </c>
      <c r="AC14" s="26">
        <f t="shared" si="29"/>
        <v>5</v>
      </c>
      <c r="AD14" s="7">
        <f t="shared" si="16"/>
        <v>19.399999999999988</v>
      </c>
      <c r="AE14" s="30">
        <f t="shared" si="17"/>
        <v>-90.999999999999915</v>
      </c>
      <c r="AF14" s="12">
        <f t="shared" si="18"/>
        <v>-51.199999999999974</v>
      </c>
      <c r="AG14" s="29">
        <f t="shared" si="30"/>
        <v>0</v>
      </c>
      <c r="AH14" s="26">
        <f t="shared" si="30"/>
        <v>0</v>
      </c>
      <c r="AI14" s="7">
        <f t="shared" si="19"/>
        <v>0</v>
      </c>
      <c r="AJ14" s="30">
        <f t="shared" si="20"/>
        <v>0</v>
      </c>
      <c r="AK14" s="12">
        <f t="shared" si="21"/>
        <v>0</v>
      </c>
      <c r="AL14" s="29">
        <f t="shared" si="31"/>
        <v>0</v>
      </c>
      <c r="AM14" s="26">
        <f t="shared" si="31"/>
        <v>0</v>
      </c>
      <c r="AN14" s="7">
        <f t="shared" si="32"/>
        <v>0</v>
      </c>
      <c r="AO14" s="30">
        <f t="shared" si="22"/>
        <v>0</v>
      </c>
      <c r="AP14" s="12">
        <f t="shared" si="23"/>
        <v>0</v>
      </c>
      <c r="AQ14" s="14">
        <f t="shared" si="0"/>
        <v>3.2684965844964609E-13</v>
      </c>
      <c r="AR14" s="34">
        <f t="shared" si="24"/>
        <v>0</v>
      </c>
    </row>
    <row r="21" spans="1:11" x14ac:dyDescent="0.25">
      <c r="A21" s="52" t="s">
        <v>11</v>
      </c>
      <c r="B21" s="52"/>
      <c r="C21" s="1">
        <v>0.2</v>
      </c>
      <c r="D21" s="15"/>
      <c r="E21" s="15"/>
      <c r="F21" s="15"/>
      <c r="G21" s="15"/>
      <c r="I21" s="15"/>
      <c r="J21" s="15"/>
      <c r="K21" s="15"/>
    </row>
    <row r="22" spans="1:11" x14ac:dyDescent="0.25">
      <c r="A22" s="50" t="s">
        <v>28</v>
      </c>
      <c r="B22" s="51"/>
      <c r="C22" s="1">
        <f>1+$C21</f>
        <v>1.2</v>
      </c>
      <c r="D22" s="15"/>
      <c r="E22" s="15"/>
      <c r="F22" s="15"/>
      <c r="G22" s="15"/>
      <c r="I22" s="15"/>
      <c r="J22" s="15"/>
      <c r="K22" s="15"/>
    </row>
    <row r="23" spans="1:11" x14ac:dyDescent="0.25">
      <c r="A23" s="52" t="s">
        <v>12</v>
      </c>
      <c r="B23" s="52"/>
      <c r="C23" s="3">
        <v>-50</v>
      </c>
      <c r="D23" s="17"/>
      <c r="E23" s="16"/>
      <c r="F23" s="16"/>
      <c r="G23" s="16"/>
      <c r="I23" s="16"/>
      <c r="J23" s="16"/>
      <c r="K23" s="16"/>
    </row>
    <row r="24" spans="1:11" x14ac:dyDescent="0.25">
      <c r="A24" s="52" t="s">
        <v>13</v>
      </c>
      <c r="B24" s="52"/>
      <c r="C24" s="3">
        <v>30</v>
      </c>
      <c r="D24" s="17"/>
      <c r="E24" s="16"/>
      <c r="F24" s="16"/>
      <c r="G24" s="16"/>
      <c r="I24" s="16"/>
      <c r="J24" s="16"/>
      <c r="K24" s="16"/>
    </row>
    <row r="25" spans="1:11" x14ac:dyDescent="0.25">
      <c r="A25" s="52" t="s">
        <v>39</v>
      </c>
      <c r="B25" s="52"/>
      <c r="C25" s="3">
        <v>3</v>
      </c>
      <c r="D25" s="17"/>
      <c r="E25" s="16"/>
      <c r="F25" s="16"/>
      <c r="G25" s="16"/>
      <c r="I25" s="16"/>
      <c r="J25" s="16"/>
      <c r="K25" s="16"/>
    </row>
    <row r="26" spans="1:11" x14ac:dyDescent="0.25">
      <c r="A26" s="52" t="s">
        <v>14</v>
      </c>
      <c r="B26" s="52"/>
      <c r="C26" s="3">
        <f>1</f>
        <v>1</v>
      </c>
      <c r="D26" s="17"/>
      <c r="E26" s="16"/>
      <c r="F26" s="16"/>
      <c r="G26" s="16"/>
      <c r="I26" s="16"/>
      <c r="J26" s="16"/>
      <c r="K26" s="16"/>
    </row>
    <row r="27" spans="1:11" x14ac:dyDescent="0.25">
      <c r="A27" s="52" t="s">
        <v>15</v>
      </c>
      <c r="B27" s="52"/>
      <c r="C27" s="3">
        <v>4</v>
      </c>
      <c r="D27" s="17"/>
      <c r="E27" s="17"/>
      <c r="F27" s="17"/>
      <c r="G27" s="17"/>
      <c r="I27" s="17"/>
      <c r="J27" s="17"/>
      <c r="K27" s="17"/>
    </row>
    <row r="28" spans="1:11" x14ac:dyDescent="0.25">
      <c r="A28" s="50" t="s">
        <v>29</v>
      </c>
      <c r="B28" s="51"/>
      <c r="C28" s="3">
        <f>$C27-$C26</f>
        <v>3</v>
      </c>
      <c r="D28" s="17"/>
      <c r="E28" s="17"/>
      <c r="F28" s="17"/>
      <c r="G28" s="17"/>
      <c r="I28" s="17"/>
      <c r="J28" s="17"/>
      <c r="K28" s="17"/>
    </row>
    <row r="29" spans="1:11" x14ac:dyDescent="0.25">
      <c r="A29" s="52" t="s">
        <v>16</v>
      </c>
      <c r="B29" s="52"/>
      <c r="C29" s="5">
        <v>4</v>
      </c>
      <c r="D29" s="18"/>
      <c r="E29" s="18"/>
      <c r="F29" s="18"/>
      <c r="G29" s="18"/>
      <c r="I29" s="18"/>
      <c r="J29" s="18"/>
      <c r="K29" s="18"/>
    </row>
    <row r="30" spans="1:11" x14ac:dyDescent="0.25">
      <c r="A30" s="50" t="s">
        <v>18</v>
      </c>
      <c r="B30" s="51"/>
      <c r="C30" s="5">
        <f>$C29-1</f>
        <v>3</v>
      </c>
      <c r="D30" s="18"/>
      <c r="E30" s="18"/>
      <c r="F30" s="18"/>
      <c r="G30" s="18"/>
      <c r="I30" s="18"/>
      <c r="J30" s="18"/>
      <c r="K30" s="18"/>
    </row>
    <row r="31" spans="1:11" x14ac:dyDescent="0.25">
      <c r="A31" s="52" t="s">
        <v>17</v>
      </c>
      <c r="B31" s="52"/>
      <c r="C31" s="5">
        <v>6</v>
      </c>
      <c r="D31" s="18"/>
      <c r="E31" s="18"/>
      <c r="F31" s="18"/>
      <c r="G31" s="18"/>
      <c r="I31" s="18"/>
      <c r="J31" s="18"/>
      <c r="K31" s="18"/>
    </row>
    <row r="32" spans="1:11" x14ac:dyDescent="0.25">
      <c r="A32" s="50" t="s">
        <v>19</v>
      </c>
      <c r="B32" s="51"/>
      <c r="C32" s="5">
        <f>$C31-1</f>
        <v>5</v>
      </c>
      <c r="D32" s="18"/>
    </row>
  </sheetData>
  <mergeCells count="21">
    <mergeCell ref="AQ2:AQ3"/>
    <mergeCell ref="A21:B21"/>
    <mergeCell ref="A23:B23"/>
    <mergeCell ref="M2:Q2"/>
    <mergeCell ref="R2:V2"/>
    <mergeCell ref="W2:AA2"/>
    <mergeCell ref="AB2:AF2"/>
    <mergeCell ref="B2:F2"/>
    <mergeCell ref="G2:L2"/>
    <mergeCell ref="A24:B24"/>
    <mergeCell ref="A22:B22"/>
    <mergeCell ref="A28:B28"/>
    <mergeCell ref="AL2:AP2"/>
    <mergeCell ref="AG2:AK2"/>
    <mergeCell ref="A30:B30"/>
    <mergeCell ref="A32:B32"/>
    <mergeCell ref="A25:B25"/>
    <mergeCell ref="A31:B31"/>
    <mergeCell ref="A26:B26"/>
    <mergeCell ref="A27:B27"/>
    <mergeCell ref="A29:B29"/>
  </mergeCells>
  <conditionalFormatting sqref="AP4:AP14">
    <cfRule type="cellIs" dxfId="106" priority="23" operator="lessThan">
      <formula>0</formula>
    </cfRule>
  </conditionalFormatting>
  <conditionalFormatting sqref="AK4:AK14">
    <cfRule type="cellIs" dxfId="105" priority="22" operator="lessThan">
      <formula>0</formula>
    </cfRule>
  </conditionalFormatting>
  <conditionalFormatting sqref="AF4:AF14">
    <cfRule type="cellIs" dxfId="104" priority="21" operator="lessThan">
      <formula>0</formula>
    </cfRule>
  </conditionalFormatting>
  <conditionalFormatting sqref="AA4:AA14">
    <cfRule type="cellIs" dxfId="103" priority="20" operator="lessThan">
      <formula>0</formula>
    </cfRule>
  </conditionalFormatting>
  <conditionalFormatting sqref="V4:V14">
    <cfRule type="cellIs" dxfId="102" priority="19" operator="lessThan">
      <formula>0</formula>
    </cfRule>
  </conditionalFormatting>
  <conditionalFormatting sqref="Q4:Q14">
    <cfRule type="cellIs" dxfId="101" priority="18" operator="lessThan">
      <formula>0</formula>
    </cfRule>
  </conditionalFormatting>
  <conditionalFormatting sqref="L4:L14">
    <cfRule type="cellIs" dxfId="100" priority="17" operator="lessThan">
      <formula>0</formula>
    </cfRule>
  </conditionalFormatting>
  <conditionalFormatting sqref="F4:F14">
    <cfRule type="cellIs" dxfId="99" priority="16" operator="lessThan">
      <formula>0</formula>
    </cfRule>
  </conditionalFormatting>
  <conditionalFormatting sqref="D4:D14">
    <cfRule type="cellIs" dxfId="98" priority="15" operator="lessThan">
      <formula>0</formula>
    </cfRule>
  </conditionalFormatting>
  <conditionalFormatting sqref="J4:J14">
    <cfRule type="cellIs" dxfId="97" priority="14" operator="lessThan">
      <formula>0</formula>
    </cfRule>
  </conditionalFormatting>
  <conditionalFormatting sqref="O4:O7 O9:O14">
    <cfRule type="cellIs" dxfId="96" priority="13" operator="lessThan">
      <formula>0</formula>
    </cfRule>
  </conditionalFormatting>
  <conditionalFormatting sqref="T4:T6 T8:T13">
    <cfRule type="cellIs" dxfId="95" priority="12" operator="lessThan">
      <formula>0</formula>
    </cfRule>
  </conditionalFormatting>
  <conditionalFormatting sqref="Y4:Y7 Y9:Y14">
    <cfRule type="cellIs" dxfId="94" priority="11" operator="lessThan">
      <formula>0</formula>
    </cfRule>
  </conditionalFormatting>
  <conditionalFormatting sqref="AD4:AD7 AD9:AD14">
    <cfRule type="cellIs" dxfId="93" priority="10" operator="lessThan">
      <formula>0</formula>
    </cfRule>
  </conditionalFormatting>
  <conditionalFormatting sqref="AI4">
    <cfRule type="cellIs" dxfId="92" priority="9" operator="lessThan">
      <formula>0</formula>
    </cfRule>
  </conditionalFormatting>
  <conditionalFormatting sqref="AN4:AN14">
    <cfRule type="cellIs" dxfId="91" priority="8" operator="lessThan">
      <formula>0</formula>
    </cfRule>
  </conditionalFormatting>
  <conditionalFormatting sqref="AI5:AI14">
    <cfRule type="cellIs" dxfId="90" priority="7" operator="lessThan">
      <formula>0</formula>
    </cfRule>
  </conditionalFormatting>
  <conditionalFormatting sqref="O8">
    <cfRule type="cellIs" dxfId="89" priority="6" operator="lessThan">
      <formula>0</formula>
    </cfRule>
  </conditionalFormatting>
  <conditionalFormatting sqref="Y8">
    <cfRule type="cellIs" dxfId="88" priority="4" operator="lessThan">
      <formula>0</formula>
    </cfRule>
  </conditionalFormatting>
  <conditionalFormatting sqref="AD8">
    <cfRule type="cellIs" dxfId="87" priority="3" operator="lessThan">
      <formula>0</formula>
    </cfRule>
  </conditionalFormatting>
  <conditionalFormatting sqref="T7">
    <cfRule type="cellIs" dxfId="86" priority="2" operator="lessThan">
      <formula>0</formula>
    </cfRule>
  </conditionalFormatting>
  <conditionalFormatting sqref="T14">
    <cfRule type="cellIs" dxfId="85" priority="1" operator="lessThan">
      <formula>0</formula>
    </cfRule>
  </conditionalFormatting>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Rohstoffe!$A$4:$A$10</xm:f>
          </x14:formula1>
          <xm:sqref>J1 P1 U1 Z1 AE1 AJ1 AO1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32"/>
  <sheetViews>
    <sheetView topLeftCell="B1" workbookViewId="0">
      <selection activeCell="B5" sqref="B5"/>
    </sheetView>
  </sheetViews>
  <sheetFormatPr defaultRowHeight="15" x14ac:dyDescent="0.25"/>
  <cols>
    <col min="9" max="9" width="14.140625" customWidth="1"/>
  </cols>
  <sheetData>
    <row r="1" spans="1:44" ht="15.75" thickBot="1" x14ac:dyDescent="0.3">
      <c r="A1" s="13"/>
      <c r="B1" s="21" t="s">
        <v>26</v>
      </c>
      <c r="C1" s="22" t="s">
        <v>31</v>
      </c>
      <c r="D1" s="22"/>
      <c r="E1" s="22" t="s">
        <v>21</v>
      </c>
      <c r="F1" s="23" t="s">
        <v>22</v>
      </c>
      <c r="G1" s="21" t="s">
        <v>25</v>
      </c>
      <c r="H1" s="22" t="s">
        <v>31</v>
      </c>
      <c r="I1" s="22" t="s">
        <v>27</v>
      </c>
      <c r="J1" s="32" t="s">
        <v>45</v>
      </c>
      <c r="K1" s="22"/>
      <c r="L1" s="23"/>
      <c r="M1" s="31" t="s">
        <v>36</v>
      </c>
      <c r="N1" s="32" t="s">
        <v>31</v>
      </c>
      <c r="O1" s="32" t="s">
        <v>27</v>
      </c>
      <c r="P1" s="32" t="s">
        <v>46</v>
      </c>
      <c r="Q1" s="33"/>
      <c r="R1" s="21" t="s">
        <v>35</v>
      </c>
      <c r="S1" s="22" t="s">
        <v>31</v>
      </c>
      <c r="T1" s="22" t="s">
        <v>27</v>
      </c>
      <c r="U1" s="32" t="s">
        <v>62</v>
      </c>
      <c r="V1" s="23"/>
      <c r="W1" s="21" t="s">
        <v>34</v>
      </c>
      <c r="X1" s="22" t="s">
        <v>31</v>
      </c>
      <c r="Y1" s="22" t="s">
        <v>27</v>
      </c>
      <c r="Z1" s="32" t="s">
        <v>48</v>
      </c>
      <c r="AA1" s="23"/>
      <c r="AB1" s="21" t="s">
        <v>33</v>
      </c>
      <c r="AC1" s="22" t="s">
        <v>31</v>
      </c>
      <c r="AD1" s="22" t="s">
        <v>27</v>
      </c>
      <c r="AE1" s="32" t="s">
        <v>49</v>
      </c>
      <c r="AF1" s="23"/>
      <c r="AG1" s="21" t="s">
        <v>32</v>
      </c>
      <c r="AH1" s="22" t="s">
        <v>31</v>
      </c>
      <c r="AI1" s="22" t="s">
        <v>27</v>
      </c>
      <c r="AJ1" s="32" t="s">
        <v>61</v>
      </c>
      <c r="AK1" s="23"/>
      <c r="AL1" s="21" t="s">
        <v>30</v>
      </c>
      <c r="AM1" s="22" t="s">
        <v>31</v>
      </c>
      <c r="AN1" s="22" t="s">
        <v>27</v>
      </c>
      <c r="AO1" s="32" t="s">
        <v>62</v>
      </c>
      <c r="AP1" s="23"/>
      <c r="AQ1" s="20"/>
      <c r="AR1" s="20"/>
    </row>
    <row r="2" spans="1:44" x14ac:dyDescent="0.25">
      <c r="A2" s="10" t="s">
        <v>0</v>
      </c>
      <c r="B2" s="53" t="s">
        <v>1</v>
      </c>
      <c r="C2" s="54"/>
      <c r="D2" s="54"/>
      <c r="E2" s="54"/>
      <c r="F2" s="55"/>
      <c r="G2" s="53" t="s">
        <v>2</v>
      </c>
      <c r="H2" s="54"/>
      <c r="I2" s="54"/>
      <c r="J2" s="54"/>
      <c r="K2" s="54"/>
      <c r="L2" s="55"/>
      <c r="M2" s="57" t="s">
        <v>5</v>
      </c>
      <c r="N2" s="58"/>
      <c r="O2" s="58"/>
      <c r="P2" s="58"/>
      <c r="Q2" s="59"/>
      <c r="R2" s="53" t="s">
        <v>6</v>
      </c>
      <c r="S2" s="54"/>
      <c r="T2" s="54"/>
      <c r="U2" s="54"/>
      <c r="V2" s="55"/>
      <c r="W2" s="53" t="s">
        <v>7</v>
      </c>
      <c r="X2" s="54"/>
      <c r="Y2" s="54"/>
      <c r="Z2" s="54"/>
      <c r="AA2" s="55"/>
      <c r="AB2" s="53" t="s">
        <v>8</v>
      </c>
      <c r="AC2" s="54"/>
      <c r="AD2" s="54"/>
      <c r="AE2" s="54"/>
      <c r="AF2" s="55"/>
      <c r="AG2" s="53" t="s">
        <v>9</v>
      </c>
      <c r="AH2" s="54"/>
      <c r="AI2" s="54"/>
      <c r="AJ2" s="54"/>
      <c r="AK2" s="55"/>
      <c r="AL2" s="53" t="s">
        <v>10</v>
      </c>
      <c r="AM2" s="54"/>
      <c r="AN2" s="54"/>
      <c r="AO2" s="54"/>
      <c r="AP2" s="55"/>
      <c r="AQ2" s="56" t="s">
        <v>41</v>
      </c>
      <c r="AR2" s="20"/>
    </row>
    <row r="3" spans="1:44" x14ac:dyDescent="0.25">
      <c r="A3" s="13"/>
      <c r="B3" s="27" t="s">
        <v>23</v>
      </c>
      <c r="C3" s="8" t="s">
        <v>20</v>
      </c>
      <c r="D3" s="6" t="s">
        <v>37</v>
      </c>
      <c r="E3" s="2" t="s">
        <v>3</v>
      </c>
      <c r="F3" s="11" t="s">
        <v>4</v>
      </c>
      <c r="G3" s="27" t="s">
        <v>23</v>
      </c>
      <c r="H3" s="8" t="s">
        <v>24</v>
      </c>
      <c r="I3" s="8" t="s">
        <v>38</v>
      </c>
      <c r="J3" s="6" t="s">
        <v>37</v>
      </c>
      <c r="K3" s="2" t="s">
        <v>3</v>
      </c>
      <c r="L3" s="11" t="s">
        <v>4</v>
      </c>
      <c r="M3" s="27" t="s">
        <v>23</v>
      </c>
      <c r="N3" s="8" t="s">
        <v>24</v>
      </c>
      <c r="O3" s="6" t="s">
        <v>37</v>
      </c>
      <c r="P3" s="2" t="s">
        <v>3</v>
      </c>
      <c r="Q3" s="24" t="s">
        <v>4</v>
      </c>
      <c r="R3" s="27" t="s">
        <v>23</v>
      </c>
      <c r="S3" s="8" t="s">
        <v>24</v>
      </c>
      <c r="T3" s="6" t="s">
        <v>37</v>
      </c>
      <c r="U3" s="2" t="s">
        <v>3</v>
      </c>
      <c r="V3" s="11" t="s">
        <v>4</v>
      </c>
      <c r="W3" s="27" t="s">
        <v>23</v>
      </c>
      <c r="X3" s="8" t="s">
        <v>24</v>
      </c>
      <c r="Y3" s="6" t="s">
        <v>37</v>
      </c>
      <c r="Z3" s="2" t="s">
        <v>3</v>
      </c>
      <c r="AA3" s="11" t="s">
        <v>4</v>
      </c>
      <c r="AB3" s="27" t="s">
        <v>23</v>
      </c>
      <c r="AC3" s="8" t="s">
        <v>24</v>
      </c>
      <c r="AD3" s="6" t="s">
        <v>37</v>
      </c>
      <c r="AE3" s="2" t="s">
        <v>3</v>
      </c>
      <c r="AF3" s="11" t="s">
        <v>4</v>
      </c>
      <c r="AG3" s="27" t="s">
        <v>23</v>
      </c>
      <c r="AH3" s="8" t="s">
        <v>24</v>
      </c>
      <c r="AI3" s="6" t="s">
        <v>37</v>
      </c>
      <c r="AJ3" s="2" t="s">
        <v>3</v>
      </c>
      <c r="AK3" s="11" t="s">
        <v>4</v>
      </c>
      <c r="AL3" s="27" t="s">
        <v>23</v>
      </c>
      <c r="AM3" s="8" t="s">
        <v>24</v>
      </c>
      <c r="AN3" s="6" t="s">
        <v>37</v>
      </c>
      <c r="AO3" s="2" t="s">
        <v>3</v>
      </c>
      <c r="AP3" s="11" t="s">
        <v>4</v>
      </c>
      <c r="AQ3" s="56"/>
      <c r="AR3" s="20" t="s">
        <v>40</v>
      </c>
    </row>
    <row r="4" spans="1:44" x14ac:dyDescent="0.25">
      <c r="A4" s="13">
        <f>ROW()-4</f>
        <v>0</v>
      </c>
      <c r="B4" s="28">
        <v>0</v>
      </c>
      <c r="C4" s="9">
        <v>0</v>
      </c>
      <c r="D4" s="7">
        <v>0</v>
      </c>
      <c r="E4" s="4">
        <v>-150</v>
      </c>
      <c r="F4" s="12">
        <v>0</v>
      </c>
      <c r="G4" s="28">
        <v>0</v>
      </c>
      <c r="H4" s="25">
        <v>0</v>
      </c>
      <c r="I4" s="9">
        <v>0</v>
      </c>
      <c r="J4" s="7">
        <v>0</v>
      </c>
      <c r="K4" s="4">
        <v>0</v>
      </c>
      <c r="L4" s="12">
        <f>-(F4+E4+Q4+P4+V4+U4+AA4+Z4+AF4+AE4+AK4+AJ4+AP4+AO4)</f>
        <v>470</v>
      </c>
      <c r="M4" s="28">
        <v>0</v>
      </c>
      <c r="N4" s="25">
        <v>0</v>
      </c>
      <c r="O4" s="7">
        <v>0</v>
      </c>
      <c r="P4" s="4">
        <v>-95</v>
      </c>
      <c r="Q4" s="12">
        <v>15</v>
      </c>
      <c r="R4" s="28">
        <v>0</v>
      </c>
      <c r="S4" s="25">
        <v>0</v>
      </c>
      <c r="T4" s="7">
        <v>0</v>
      </c>
      <c r="U4" s="4">
        <v>-95</v>
      </c>
      <c r="V4" s="12">
        <v>15</v>
      </c>
      <c r="W4" s="28">
        <v>0</v>
      </c>
      <c r="X4" s="25">
        <v>0</v>
      </c>
      <c r="Y4" s="7">
        <v>0</v>
      </c>
      <c r="Z4" s="4">
        <v>-95</v>
      </c>
      <c r="AA4" s="12">
        <v>15</v>
      </c>
      <c r="AB4" s="28">
        <v>0</v>
      </c>
      <c r="AC4" s="25">
        <v>0</v>
      </c>
      <c r="AD4" s="7">
        <v>0</v>
      </c>
      <c r="AE4" s="4">
        <v>-95</v>
      </c>
      <c r="AF4" s="12">
        <v>15</v>
      </c>
      <c r="AG4" s="28">
        <v>0</v>
      </c>
      <c r="AH4" s="25">
        <v>0</v>
      </c>
      <c r="AI4" s="7">
        <v>0</v>
      </c>
      <c r="AJ4" s="4">
        <v>0</v>
      </c>
      <c r="AK4" s="12">
        <v>0</v>
      </c>
      <c r="AL4" s="28">
        <v>0</v>
      </c>
      <c r="AM4" s="25">
        <v>0</v>
      </c>
      <c r="AN4" s="7">
        <v>0</v>
      </c>
      <c r="AO4" s="4">
        <v>0</v>
      </c>
      <c r="AP4" s="12">
        <v>0</v>
      </c>
      <c r="AQ4" s="14">
        <f t="shared" ref="AQ4:AQ14" si="0">SUM(E4,F4,K4,L4,P4,Q4,U4,V4,Z4,AA4,AE4,AF4,AJ4,AK4,AO4,AP4)</f>
        <v>0</v>
      </c>
      <c r="AR4" s="34"/>
    </row>
    <row r="5" spans="1:44" x14ac:dyDescent="0.25">
      <c r="A5" s="13">
        <f t="shared" ref="A5:A14" si="1">ROW()-4</f>
        <v>1</v>
      </c>
      <c r="B5" s="28">
        <v>4</v>
      </c>
      <c r="C5" s="9">
        <f t="shared" ref="C5:C14" si="2">$C$26*(G5+M5+R5+W5+AB5+AG5+AL5)</f>
        <v>18</v>
      </c>
      <c r="D5" s="7">
        <v>2</v>
      </c>
      <c r="E5" s="4">
        <f>MIN(E4+D5,0)</f>
        <v>-148</v>
      </c>
      <c r="F5" s="12">
        <f t="shared" ref="F5:F14" si="3">F4*$C$22-D5+C5-(B5*$C$27)</f>
        <v>0</v>
      </c>
      <c r="G5" s="28">
        <v>6</v>
      </c>
      <c r="H5" s="25">
        <v>5</v>
      </c>
      <c r="I5" s="9">
        <f t="shared" ref="I5:I14" si="4">-$C$21*(E4+P4+U4+Z4+AE4+AJ4+AO4)</f>
        <v>106</v>
      </c>
      <c r="J5" s="7">
        <f>IF(K4=0,0,1-K4*$C$21)</f>
        <v>0</v>
      </c>
      <c r="K5" s="4">
        <f t="shared" ref="K5:K14" si="5">MIN(K4+J5,0)</f>
        <v>0</v>
      </c>
      <c r="L5" s="12">
        <f t="shared" ref="L5:L14" si="6">L4*$C$22-J5+$C$23-(G5*$C$27)+(H5*$C$28)</f>
        <v>377</v>
      </c>
      <c r="M5" s="28">
        <v>3</v>
      </c>
      <c r="N5" s="25">
        <v>5</v>
      </c>
      <c r="O5" s="7">
        <v>25</v>
      </c>
      <c r="P5" s="4">
        <f t="shared" ref="P5:P14" si="7">MIN(P4+O5,0)</f>
        <v>-70</v>
      </c>
      <c r="Q5" s="12">
        <f t="shared" ref="Q5:Q14" si="8">Q4*$C$22-O5+$C$23-(M5*$C$27)+(N5*$C$28)</f>
        <v>0</v>
      </c>
      <c r="R5" s="28">
        <v>3</v>
      </c>
      <c r="S5" s="25">
        <v>3</v>
      </c>
      <c r="T5" s="7">
        <v>25</v>
      </c>
      <c r="U5" s="4">
        <f t="shared" ref="U5:U14" si="9">MIN(U4+T5,0)</f>
        <v>-70</v>
      </c>
      <c r="V5" s="12">
        <f t="shared" ref="V5:V14" si="10">V4*$C$22-T5+$C$23-(R5*$C$27)+(S5*$C$28)</f>
        <v>-6</v>
      </c>
      <c r="W5" s="28">
        <v>3</v>
      </c>
      <c r="X5" s="25">
        <v>5</v>
      </c>
      <c r="Y5" s="7">
        <v>20</v>
      </c>
      <c r="Z5" s="4">
        <f t="shared" ref="Z5:Z14" si="11">MIN(Z4+Y5,0)</f>
        <v>-75</v>
      </c>
      <c r="AA5" s="12">
        <f t="shared" ref="AA5:AA14" si="12">AA4*$C$22-Y5+$C$23-(W5*$C$27)+(X5*$C$28)</f>
        <v>5</v>
      </c>
      <c r="AB5" s="28">
        <v>3</v>
      </c>
      <c r="AC5" s="25">
        <v>4</v>
      </c>
      <c r="AD5" s="7">
        <v>10</v>
      </c>
      <c r="AE5" s="4">
        <f t="shared" ref="AE5:AE14" si="13">MIN(AE4+AD5,0)</f>
        <v>-85</v>
      </c>
      <c r="AF5" s="12">
        <f t="shared" ref="AF5:AF14" si="14">AF4*$C$22-AD5+$C$23-(AB5*$C$27)+(AC5*$C$28)</f>
        <v>12</v>
      </c>
      <c r="AG5" s="28">
        <v>0</v>
      </c>
      <c r="AH5" s="25">
        <v>0</v>
      </c>
      <c r="AI5" s="7">
        <f t="shared" ref="AI5:AI14" si="15">IF(AJ4=0,0,1-AJ4*$C$21)</f>
        <v>0</v>
      </c>
      <c r="AJ5" s="4">
        <f t="shared" ref="AJ5:AJ14" si="16">MIN(AJ4*$C$22+AI5,0)</f>
        <v>0</v>
      </c>
      <c r="AK5" s="12">
        <f t="shared" ref="AK5:AK14" si="17">AK4*$C$22-AI5+$C$23-(AG5*$C$27)+(AH5*$C$28)</f>
        <v>10</v>
      </c>
      <c r="AL5" s="28">
        <v>0</v>
      </c>
      <c r="AM5" s="25">
        <v>0</v>
      </c>
      <c r="AN5" s="7">
        <f>IF(AO4=0,0,1-AO4*$C$21)</f>
        <v>0</v>
      </c>
      <c r="AO5" s="4">
        <f t="shared" ref="AO5:AO14" si="18">MIN(AO4*$C$22+AN5,0)</f>
        <v>0</v>
      </c>
      <c r="AP5" s="12">
        <f t="shared" ref="AP5:AP14" si="19">AP4*$C$22-AN5+$C$23-(AL5*$C$27)+(AM5*$C$28)</f>
        <v>10</v>
      </c>
      <c r="AQ5" s="14">
        <f t="shared" si="0"/>
        <v>-40</v>
      </c>
      <c r="AR5" s="34">
        <f t="shared" ref="AR5:AR14" si="20">(B5+G5+M5+R5+W5+AB5+AG5+AL5)-(H5+N5+S5+X5+AC5+AH5+AM5)</f>
        <v>0</v>
      </c>
    </row>
    <row r="6" spans="1:44" x14ac:dyDescent="0.25">
      <c r="A6" s="13">
        <f t="shared" si="1"/>
        <v>2</v>
      </c>
      <c r="B6" s="28">
        <f>B$5</f>
        <v>4</v>
      </c>
      <c r="C6" s="9">
        <f t="shared" si="2"/>
        <v>18</v>
      </c>
      <c r="D6" s="7">
        <v>2</v>
      </c>
      <c r="E6" s="4">
        <f t="shared" ref="E6:E14" si="21">MIN(E5+D6,0)</f>
        <v>-146</v>
      </c>
      <c r="F6" s="12">
        <f t="shared" si="3"/>
        <v>0</v>
      </c>
      <c r="G6" s="28">
        <f>G$5</f>
        <v>6</v>
      </c>
      <c r="H6" s="25">
        <f>H$5</f>
        <v>5</v>
      </c>
      <c r="I6" s="9">
        <f t="shared" si="4"/>
        <v>89.600000000000009</v>
      </c>
      <c r="J6" s="7">
        <f t="shared" ref="J6:J14" si="22">J$5</f>
        <v>0</v>
      </c>
      <c r="K6" s="4">
        <f t="shared" si="5"/>
        <v>0</v>
      </c>
      <c r="L6" s="12">
        <f t="shared" si="6"/>
        <v>302.60000000000002</v>
      </c>
      <c r="M6" s="28">
        <f>M$5</f>
        <v>3</v>
      </c>
      <c r="N6" s="25">
        <f t="shared" ref="N6:N14" si="23">N$5</f>
        <v>5</v>
      </c>
      <c r="O6" s="7">
        <v>20</v>
      </c>
      <c r="P6" s="4">
        <f t="shared" si="7"/>
        <v>-50</v>
      </c>
      <c r="Q6" s="12">
        <f t="shared" si="8"/>
        <v>-7</v>
      </c>
      <c r="R6" s="28">
        <f>R$5</f>
        <v>3</v>
      </c>
      <c r="S6" s="25">
        <f t="shared" ref="S6:S14" si="24">S$5</f>
        <v>3</v>
      </c>
      <c r="T6" s="7">
        <v>20</v>
      </c>
      <c r="U6" s="4">
        <f t="shared" si="9"/>
        <v>-50</v>
      </c>
      <c r="V6" s="12">
        <f t="shared" si="10"/>
        <v>-17.8</v>
      </c>
      <c r="W6" s="28">
        <f t="shared" ref="W6:X14" si="25">W$5</f>
        <v>3</v>
      </c>
      <c r="X6" s="25">
        <f t="shared" si="25"/>
        <v>5</v>
      </c>
      <c r="Y6" s="7">
        <v>20</v>
      </c>
      <c r="Z6" s="4">
        <f t="shared" si="11"/>
        <v>-55</v>
      </c>
      <c r="AA6" s="12">
        <f t="shared" si="12"/>
        <v>-3</v>
      </c>
      <c r="AB6" s="28">
        <f t="shared" ref="AB6:AC14" si="26">AB$5</f>
        <v>3</v>
      </c>
      <c r="AC6" s="25">
        <f t="shared" si="26"/>
        <v>4</v>
      </c>
      <c r="AD6" s="7">
        <v>10</v>
      </c>
      <c r="AE6" s="4">
        <f t="shared" si="13"/>
        <v>-75</v>
      </c>
      <c r="AF6" s="12">
        <f t="shared" si="14"/>
        <v>9.6000000000000014</v>
      </c>
      <c r="AG6" s="28">
        <f t="shared" ref="AG6:AH14" si="27">AG$5</f>
        <v>0</v>
      </c>
      <c r="AH6" s="25">
        <f t="shared" si="27"/>
        <v>0</v>
      </c>
      <c r="AI6" s="7">
        <f t="shared" si="15"/>
        <v>0</v>
      </c>
      <c r="AJ6" s="4">
        <f t="shared" si="16"/>
        <v>0</v>
      </c>
      <c r="AK6" s="12">
        <f t="shared" si="17"/>
        <v>18</v>
      </c>
      <c r="AL6" s="28">
        <f t="shared" ref="AL6:AM14" si="28">AL$5</f>
        <v>0</v>
      </c>
      <c r="AM6" s="25">
        <f t="shared" si="28"/>
        <v>0</v>
      </c>
      <c r="AN6" s="7">
        <f t="shared" ref="AN6:AN14" si="29">IF(AO5=0,0,1-AO5*$C$21)</f>
        <v>0</v>
      </c>
      <c r="AO6" s="4">
        <f t="shared" si="18"/>
        <v>0</v>
      </c>
      <c r="AP6" s="12">
        <f t="shared" si="19"/>
        <v>18</v>
      </c>
      <c r="AQ6" s="14">
        <f t="shared" si="0"/>
        <v>-55.599999999999966</v>
      </c>
      <c r="AR6" s="34">
        <f t="shared" si="20"/>
        <v>0</v>
      </c>
    </row>
    <row r="7" spans="1:44" x14ac:dyDescent="0.25">
      <c r="A7" s="13">
        <f t="shared" si="1"/>
        <v>3</v>
      </c>
      <c r="B7" s="28">
        <f t="shared" ref="B7:B14" si="30">B$5</f>
        <v>4</v>
      </c>
      <c r="C7" s="9">
        <f t="shared" si="2"/>
        <v>18</v>
      </c>
      <c r="D7" s="7">
        <v>2</v>
      </c>
      <c r="E7" s="4">
        <f t="shared" si="21"/>
        <v>-144</v>
      </c>
      <c r="F7" s="12">
        <f t="shared" si="3"/>
        <v>0</v>
      </c>
      <c r="G7" s="28">
        <f t="shared" ref="G7:H14" si="31">G$5</f>
        <v>6</v>
      </c>
      <c r="H7" s="25">
        <f t="shared" si="31"/>
        <v>5</v>
      </c>
      <c r="I7" s="9">
        <f t="shared" si="4"/>
        <v>75.2</v>
      </c>
      <c r="J7" s="7">
        <f t="shared" si="22"/>
        <v>0</v>
      </c>
      <c r="K7" s="4">
        <f t="shared" si="5"/>
        <v>0</v>
      </c>
      <c r="L7" s="12">
        <f t="shared" si="6"/>
        <v>243.08000000000004</v>
      </c>
      <c r="M7" s="28">
        <f t="shared" ref="M7:M14" si="32">M$5</f>
        <v>3</v>
      </c>
      <c r="N7" s="25">
        <f t="shared" si="23"/>
        <v>5</v>
      </c>
      <c r="O7" s="7">
        <v>20</v>
      </c>
      <c r="P7" s="4">
        <f t="shared" si="7"/>
        <v>-30</v>
      </c>
      <c r="Q7" s="12">
        <f t="shared" si="8"/>
        <v>-12.600000000000001</v>
      </c>
      <c r="R7" s="28">
        <f t="shared" ref="R7:R14" si="33">R$5</f>
        <v>3</v>
      </c>
      <c r="S7" s="25">
        <f t="shared" si="24"/>
        <v>3</v>
      </c>
      <c r="T7" s="7">
        <v>20</v>
      </c>
      <c r="U7" s="4">
        <f t="shared" si="9"/>
        <v>-30</v>
      </c>
      <c r="V7" s="12">
        <f t="shared" si="10"/>
        <v>-27.240000000000002</v>
      </c>
      <c r="W7" s="28">
        <f t="shared" si="25"/>
        <v>3</v>
      </c>
      <c r="X7" s="25">
        <f t="shared" si="25"/>
        <v>5</v>
      </c>
      <c r="Y7" s="7">
        <v>20</v>
      </c>
      <c r="Z7" s="4">
        <f t="shared" si="11"/>
        <v>-35</v>
      </c>
      <c r="AA7" s="12">
        <f t="shared" si="12"/>
        <v>-9.3999999999999986</v>
      </c>
      <c r="AB7" s="28">
        <f t="shared" si="26"/>
        <v>3</v>
      </c>
      <c r="AC7" s="25">
        <f t="shared" si="26"/>
        <v>4</v>
      </c>
      <c r="AD7" s="7">
        <v>10</v>
      </c>
      <c r="AE7" s="4">
        <f t="shared" si="13"/>
        <v>-65</v>
      </c>
      <c r="AF7" s="12">
        <f t="shared" si="14"/>
        <v>7.6800000000000015</v>
      </c>
      <c r="AG7" s="28">
        <f t="shared" si="27"/>
        <v>0</v>
      </c>
      <c r="AH7" s="25">
        <f t="shared" si="27"/>
        <v>0</v>
      </c>
      <c r="AI7" s="7">
        <f t="shared" si="15"/>
        <v>0</v>
      </c>
      <c r="AJ7" s="4">
        <f t="shared" si="16"/>
        <v>0</v>
      </c>
      <c r="AK7" s="12">
        <f t="shared" si="17"/>
        <v>24.4</v>
      </c>
      <c r="AL7" s="28">
        <f t="shared" si="28"/>
        <v>0</v>
      </c>
      <c r="AM7" s="25">
        <f t="shared" si="28"/>
        <v>0</v>
      </c>
      <c r="AN7" s="7">
        <f t="shared" si="29"/>
        <v>0</v>
      </c>
      <c r="AO7" s="4">
        <f t="shared" si="18"/>
        <v>0</v>
      </c>
      <c r="AP7" s="12">
        <f t="shared" si="19"/>
        <v>24.4</v>
      </c>
      <c r="AQ7" s="14">
        <f t="shared" si="0"/>
        <v>-53.679999999999957</v>
      </c>
      <c r="AR7" s="34">
        <f t="shared" si="20"/>
        <v>0</v>
      </c>
    </row>
    <row r="8" spans="1:44" x14ac:dyDescent="0.25">
      <c r="A8" s="13">
        <f t="shared" si="1"/>
        <v>4</v>
      </c>
      <c r="B8" s="28">
        <f t="shared" si="30"/>
        <v>4</v>
      </c>
      <c r="C8" s="9">
        <f t="shared" si="2"/>
        <v>18</v>
      </c>
      <c r="D8" s="7">
        <v>2</v>
      </c>
      <c r="E8" s="4">
        <f t="shared" si="21"/>
        <v>-142</v>
      </c>
      <c r="F8" s="12">
        <f t="shared" si="3"/>
        <v>0</v>
      </c>
      <c r="G8" s="28">
        <f t="shared" si="31"/>
        <v>6</v>
      </c>
      <c r="H8" s="25">
        <f t="shared" si="31"/>
        <v>5</v>
      </c>
      <c r="I8" s="9">
        <f t="shared" si="4"/>
        <v>60.800000000000004</v>
      </c>
      <c r="J8" s="7">
        <f t="shared" si="22"/>
        <v>0</v>
      </c>
      <c r="K8" s="4">
        <f t="shared" si="5"/>
        <v>0</v>
      </c>
      <c r="L8" s="12">
        <f t="shared" si="6"/>
        <v>195.46400000000006</v>
      </c>
      <c r="M8" s="28">
        <f t="shared" si="32"/>
        <v>3</v>
      </c>
      <c r="N8" s="25">
        <f t="shared" si="23"/>
        <v>5</v>
      </c>
      <c r="O8" s="7">
        <v>20</v>
      </c>
      <c r="P8" s="4">
        <f t="shared" si="7"/>
        <v>-10</v>
      </c>
      <c r="Q8" s="12">
        <f t="shared" si="8"/>
        <v>-17.079999999999998</v>
      </c>
      <c r="R8" s="28">
        <f t="shared" si="33"/>
        <v>3</v>
      </c>
      <c r="S8" s="25">
        <f t="shared" si="24"/>
        <v>3</v>
      </c>
      <c r="T8" s="7">
        <v>20</v>
      </c>
      <c r="U8" s="4">
        <f t="shared" si="9"/>
        <v>-10</v>
      </c>
      <c r="V8" s="12">
        <f t="shared" si="10"/>
        <v>-34.792000000000002</v>
      </c>
      <c r="W8" s="28">
        <f t="shared" si="25"/>
        <v>3</v>
      </c>
      <c r="X8" s="25">
        <f t="shared" si="25"/>
        <v>5</v>
      </c>
      <c r="Y8" s="7">
        <v>20</v>
      </c>
      <c r="Z8" s="4">
        <f t="shared" si="11"/>
        <v>-15</v>
      </c>
      <c r="AA8" s="12">
        <f t="shared" si="12"/>
        <v>-14.52</v>
      </c>
      <c r="AB8" s="28">
        <f t="shared" si="26"/>
        <v>3</v>
      </c>
      <c r="AC8" s="25">
        <f t="shared" si="26"/>
        <v>4</v>
      </c>
      <c r="AD8" s="7">
        <v>10</v>
      </c>
      <c r="AE8" s="4">
        <f t="shared" si="13"/>
        <v>-55</v>
      </c>
      <c r="AF8" s="12">
        <f t="shared" si="14"/>
        <v>6.1440000000000019</v>
      </c>
      <c r="AG8" s="28">
        <f t="shared" si="27"/>
        <v>0</v>
      </c>
      <c r="AH8" s="25">
        <f t="shared" si="27"/>
        <v>0</v>
      </c>
      <c r="AI8" s="7">
        <f t="shared" si="15"/>
        <v>0</v>
      </c>
      <c r="AJ8" s="4">
        <f t="shared" si="16"/>
        <v>0</v>
      </c>
      <c r="AK8" s="12">
        <f t="shared" si="17"/>
        <v>29.52</v>
      </c>
      <c r="AL8" s="28">
        <f t="shared" si="28"/>
        <v>0</v>
      </c>
      <c r="AM8" s="25">
        <f t="shared" si="28"/>
        <v>0</v>
      </c>
      <c r="AN8" s="7">
        <f t="shared" si="29"/>
        <v>0</v>
      </c>
      <c r="AO8" s="4">
        <f t="shared" si="18"/>
        <v>0</v>
      </c>
      <c r="AP8" s="12">
        <f t="shared" si="19"/>
        <v>29.52</v>
      </c>
      <c r="AQ8" s="14">
        <f t="shared" si="0"/>
        <v>-37.743999999999943</v>
      </c>
      <c r="AR8" s="34">
        <f t="shared" si="20"/>
        <v>0</v>
      </c>
    </row>
    <row r="9" spans="1:44" x14ac:dyDescent="0.25">
      <c r="A9" s="13">
        <f t="shared" si="1"/>
        <v>5</v>
      </c>
      <c r="B9" s="28">
        <f t="shared" si="30"/>
        <v>4</v>
      </c>
      <c r="C9" s="9">
        <f t="shared" si="2"/>
        <v>18</v>
      </c>
      <c r="D9" s="7">
        <v>2</v>
      </c>
      <c r="E9" s="4">
        <f t="shared" si="21"/>
        <v>-140</v>
      </c>
      <c r="F9" s="12">
        <f t="shared" si="3"/>
        <v>0</v>
      </c>
      <c r="G9" s="28">
        <f t="shared" si="31"/>
        <v>6</v>
      </c>
      <c r="H9" s="25">
        <f t="shared" si="31"/>
        <v>5</v>
      </c>
      <c r="I9" s="9">
        <f t="shared" si="4"/>
        <v>46.400000000000006</v>
      </c>
      <c r="J9" s="7">
        <f t="shared" si="22"/>
        <v>0</v>
      </c>
      <c r="K9" s="4">
        <f t="shared" si="5"/>
        <v>0</v>
      </c>
      <c r="L9" s="12">
        <f t="shared" si="6"/>
        <v>157.37120000000004</v>
      </c>
      <c r="M9" s="28">
        <f t="shared" si="32"/>
        <v>3</v>
      </c>
      <c r="N9" s="25">
        <f t="shared" si="23"/>
        <v>5</v>
      </c>
      <c r="O9" s="7">
        <v>10</v>
      </c>
      <c r="P9" s="4">
        <f t="shared" si="7"/>
        <v>0</v>
      </c>
      <c r="Q9" s="12">
        <f t="shared" si="8"/>
        <v>-10.664000000000001</v>
      </c>
      <c r="R9" s="28">
        <f t="shared" si="33"/>
        <v>3</v>
      </c>
      <c r="S9" s="25">
        <f t="shared" si="24"/>
        <v>3</v>
      </c>
      <c r="T9" s="7">
        <v>10</v>
      </c>
      <c r="U9" s="4">
        <f t="shared" si="9"/>
        <v>0</v>
      </c>
      <c r="V9" s="12">
        <f t="shared" si="10"/>
        <v>-30.833600000000004</v>
      </c>
      <c r="W9" s="28">
        <f t="shared" si="25"/>
        <v>3</v>
      </c>
      <c r="X9" s="25">
        <f t="shared" si="25"/>
        <v>5</v>
      </c>
      <c r="Y9" s="7">
        <v>15</v>
      </c>
      <c r="Z9" s="4">
        <f t="shared" si="11"/>
        <v>0</v>
      </c>
      <c r="AA9" s="12">
        <f t="shared" si="12"/>
        <v>-13.616</v>
      </c>
      <c r="AB9" s="28">
        <f t="shared" si="26"/>
        <v>3</v>
      </c>
      <c r="AC9" s="25">
        <f t="shared" si="26"/>
        <v>4</v>
      </c>
      <c r="AD9" s="7">
        <v>10</v>
      </c>
      <c r="AE9" s="4">
        <f t="shared" si="13"/>
        <v>-45</v>
      </c>
      <c r="AF9" s="12">
        <f t="shared" si="14"/>
        <v>4.9152000000000022</v>
      </c>
      <c r="AG9" s="28">
        <f t="shared" si="27"/>
        <v>0</v>
      </c>
      <c r="AH9" s="25">
        <f t="shared" si="27"/>
        <v>0</v>
      </c>
      <c r="AI9" s="7">
        <f t="shared" si="15"/>
        <v>0</v>
      </c>
      <c r="AJ9" s="4">
        <f t="shared" si="16"/>
        <v>0</v>
      </c>
      <c r="AK9" s="12">
        <f t="shared" si="17"/>
        <v>33.616</v>
      </c>
      <c r="AL9" s="28">
        <f t="shared" si="28"/>
        <v>0</v>
      </c>
      <c r="AM9" s="25">
        <f t="shared" si="28"/>
        <v>0</v>
      </c>
      <c r="AN9" s="7">
        <f t="shared" si="29"/>
        <v>0</v>
      </c>
      <c r="AO9" s="4">
        <f t="shared" si="18"/>
        <v>0</v>
      </c>
      <c r="AP9" s="12">
        <f t="shared" si="19"/>
        <v>33.616</v>
      </c>
      <c r="AQ9" s="14">
        <f t="shared" si="0"/>
        <v>-10.595199999999963</v>
      </c>
      <c r="AR9" s="34">
        <f t="shared" si="20"/>
        <v>0</v>
      </c>
    </row>
    <row r="10" spans="1:44" x14ac:dyDescent="0.25">
      <c r="A10" s="13">
        <f t="shared" si="1"/>
        <v>6</v>
      </c>
      <c r="B10" s="28">
        <f t="shared" si="30"/>
        <v>4</v>
      </c>
      <c r="C10" s="9">
        <f t="shared" si="2"/>
        <v>18</v>
      </c>
      <c r="D10" s="7">
        <v>2</v>
      </c>
      <c r="E10" s="4">
        <f t="shared" si="21"/>
        <v>-138</v>
      </c>
      <c r="F10" s="12">
        <f t="shared" si="3"/>
        <v>0</v>
      </c>
      <c r="G10" s="28">
        <f t="shared" si="31"/>
        <v>6</v>
      </c>
      <c r="H10" s="25">
        <f t="shared" si="31"/>
        <v>5</v>
      </c>
      <c r="I10" s="9">
        <f t="shared" si="4"/>
        <v>37</v>
      </c>
      <c r="J10" s="7">
        <f t="shared" si="22"/>
        <v>0</v>
      </c>
      <c r="K10" s="4">
        <f t="shared" si="5"/>
        <v>0</v>
      </c>
      <c r="L10" s="12">
        <f t="shared" si="6"/>
        <v>126.89696000000004</v>
      </c>
      <c r="M10" s="28">
        <f t="shared" si="32"/>
        <v>3</v>
      </c>
      <c r="N10" s="25">
        <f t="shared" si="23"/>
        <v>5</v>
      </c>
      <c r="O10" s="7">
        <v>0</v>
      </c>
      <c r="P10" s="4">
        <f t="shared" si="7"/>
        <v>0</v>
      </c>
      <c r="Q10" s="12">
        <f t="shared" si="8"/>
        <v>4.4687999999999981</v>
      </c>
      <c r="R10" s="28">
        <f t="shared" si="33"/>
        <v>3</v>
      </c>
      <c r="S10" s="25">
        <f t="shared" si="24"/>
        <v>3</v>
      </c>
      <c r="T10" s="7">
        <f t="shared" ref="T10:T14" si="34">IF(U9=0,0,1-U9*$C$21)</f>
        <v>0</v>
      </c>
      <c r="U10" s="4">
        <f t="shared" si="9"/>
        <v>0</v>
      </c>
      <c r="V10" s="12">
        <f t="shared" si="10"/>
        <v>-17.666880000000006</v>
      </c>
      <c r="W10" s="28">
        <f t="shared" si="25"/>
        <v>3</v>
      </c>
      <c r="X10" s="25">
        <f t="shared" si="25"/>
        <v>5</v>
      </c>
      <c r="Y10" s="7">
        <f t="shared" ref="Y10:Y14" si="35">IF(Z9=0,0,1-Z9*$C$21)</f>
        <v>0</v>
      </c>
      <c r="Z10" s="4">
        <f t="shared" si="11"/>
        <v>0</v>
      </c>
      <c r="AA10" s="12">
        <f t="shared" si="12"/>
        <v>2.1071999999999989</v>
      </c>
      <c r="AB10" s="28">
        <f t="shared" si="26"/>
        <v>3</v>
      </c>
      <c r="AC10" s="25">
        <f t="shared" si="26"/>
        <v>4</v>
      </c>
      <c r="AD10" s="7">
        <v>10</v>
      </c>
      <c r="AE10" s="4">
        <f t="shared" si="13"/>
        <v>-35</v>
      </c>
      <c r="AF10" s="12">
        <f t="shared" si="14"/>
        <v>3.9321600000000014</v>
      </c>
      <c r="AG10" s="28">
        <f t="shared" si="27"/>
        <v>0</v>
      </c>
      <c r="AH10" s="25">
        <f t="shared" si="27"/>
        <v>0</v>
      </c>
      <c r="AI10" s="7">
        <f t="shared" si="15"/>
        <v>0</v>
      </c>
      <c r="AJ10" s="4">
        <f t="shared" si="16"/>
        <v>0</v>
      </c>
      <c r="AK10" s="12">
        <f t="shared" si="17"/>
        <v>36.892800000000001</v>
      </c>
      <c r="AL10" s="28">
        <f t="shared" si="28"/>
        <v>0</v>
      </c>
      <c r="AM10" s="25">
        <f t="shared" si="28"/>
        <v>0</v>
      </c>
      <c r="AN10" s="7">
        <f t="shared" si="29"/>
        <v>0</v>
      </c>
      <c r="AO10" s="4">
        <f t="shared" si="18"/>
        <v>0</v>
      </c>
      <c r="AP10" s="12">
        <f t="shared" si="19"/>
        <v>36.892800000000001</v>
      </c>
      <c r="AQ10" s="14">
        <f t="shared" si="0"/>
        <v>20.523840000000028</v>
      </c>
      <c r="AR10" s="34">
        <f t="shared" si="20"/>
        <v>0</v>
      </c>
    </row>
    <row r="11" spans="1:44" x14ac:dyDescent="0.25">
      <c r="A11" s="13">
        <f t="shared" si="1"/>
        <v>7</v>
      </c>
      <c r="B11" s="28">
        <f t="shared" si="30"/>
        <v>4</v>
      </c>
      <c r="C11" s="9">
        <f t="shared" si="2"/>
        <v>18</v>
      </c>
      <c r="D11" s="7">
        <v>2</v>
      </c>
      <c r="E11" s="4">
        <f t="shared" si="21"/>
        <v>-136</v>
      </c>
      <c r="F11" s="12">
        <f t="shared" si="3"/>
        <v>0</v>
      </c>
      <c r="G11" s="28">
        <f t="shared" si="31"/>
        <v>6</v>
      </c>
      <c r="H11" s="25">
        <f t="shared" si="31"/>
        <v>5</v>
      </c>
      <c r="I11" s="9">
        <f t="shared" si="4"/>
        <v>34.6</v>
      </c>
      <c r="J11" s="7">
        <f t="shared" si="22"/>
        <v>0</v>
      </c>
      <c r="K11" s="4">
        <f t="shared" si="5"/>
        <v>0</v>
      </c>
      <c r="L11" s="12">
        <f t="shared" si="6"/>
        <v>102.51756800000004</v>
      </c>
      <c r="M11" s="28">
        <f t="shared" si="32"/>
        <v>3</v>
      </c>
      <c r="N11" s="25">
        <f t="shared" si="23"/>
        <v>5</v>
      </c>
      <c r="O11" s="7">
        <v>0</v>
      </c>
      <c r="P11" s="4">
        <f t="shared" si="7"/>
        <v>0</v>
      </c>
      <c r="Q11" s="12">
        <f t="shared" si="8"/>
        <v>16.575039999999998</v>
      </c>
      <c r="R11" s="28">
        <f t="shared" si="33"/>
        <v>3</v>
      </c>
      <c r="S11" s="25">
        <f t="shared" si="24"/>
        <v>3</v>
      </c>
      <c r="T11" s="7">
        <f t="shared" si="34"/>
        <v>0</v>
      </c>
      <c r="U11" s="4">
        <f t="shared" si="9"/>
        <v>0</v>
      </c>
      <c r="V11" s="12">
        <f t="shared" si="10"/>
        <v>-7.1335040000000056</v>
      </c>
      <c r="W11" s="28">
        <f t="shared" si="25"/>
        <v>3</v>
      </c>
      <c r="X11" s="25">
        <f t="shared" si="25"/>
        <v>5</v>
      </c>
      <c r="Y11" s="7">
        <f t="shared" si="35"/>
        <v>0</v>
      </c>
      <c r="Z11" s="4">
        <f t="shared" si="11"/>
        <v>0</v>
      </c>
      <c r="AA11" s="12">
        <f t="shared" si="12"/>
        <v>14.685759999999998</v>
      </c>
      <c r="AB11" s="28">
        <f t="shared" si="26"/>
        <v>3</v>
      </c>
      <c r="AC11" s="25">
        <f t="shared" si="26"/>
        <v>4</v>
      </c>
      <c r="AD11" s="7">
        <v>10</v>
      </c>
      <c r="AE11" s="4">
        <f t="shared" si="13"/>
        <v>-25</v>
      </c>
      <c r="AF11" s="12">
        <f t="shared" si="14"/>
        <v>3.1457280000000019</v>
      </c>
      <c r="AG11" s="28">
        <f t="shared" si="27"/>
        <v>0</v>
      </c>
      <c r="AH11" s="25">
        <f t="shared" si="27"/>
        <v>0</v>
      </c>
      <c r="AI11" s="7">
        <f t="shared" si="15"/>
        <v>0</v>
      </c>
      <c r="AJ11" s="4">
        <f t="shared" si="16"/>
        <v>0</v>
      </c>
      <c r="AK11" s="12">
        <f t="shared" si="17"/>
        <v>39.514240000000001</v>
      </c>
      <c r="AL11" s="28">
        <f t="shared" si="28"/>
        <v>0</v>
      </c>
      <c r="AM11" s="25">
        <f t="shared" si="28"/>
        <v>0</v>
      </c>
      <c r="AN11" s="7">
        <f t="shared" si="29"/>
        <v>0</v>
      </c>
      <c r="AO11" s="4">
        <f t="shared" si="18"/>
        <v>0</v>
      </c>
      <c r="AP11" s="12">
        <f t="shared" si="19"/>
        <v>39.514240000000001</v>
      </c>
      <c r="AQ11" s="14">
        <f t="shared" si="0"/>
        <v>47.819072000000034</v>
      </c>
      <c r="AR11" s="34">
        <f t="shared" si="20"/>
        <v>0</v>
      </c>
    </row>
    <row r="12" spans="1:44" x14ac:dyDescent="0.25">
      <c r="A12" s="13">
        <f t="shared" si="1"/>
        <v>8</v>
      </c>
      <c r="B12" s="28">
        <f t="shared" si="30"/>
        <v>4</v>
      </c>
      <c r="C12" s="9">
        <f t="shared" si="2"/>
        <v>18</v>
      </c>
      <c r="D12" s="7">
        <v>2</v>
      </c>
      <c r="E12" s="4">
        <f t="shared" si="21"/>
        <v>-134</v>
      </c>
      <c r="F12" s="12">
        <f t="shared" si="3"/>
        <v>0</v>
      </c>
      <c r="G12" s="28">
        <f t="shared" si="31"/>
        <v>6</v>
      </c>
      <c r="H12" s="25">
        <f t="shared" si="31"/>
        <v>5</v>
      </c>
      <c r="I12" s="9">
        <f t="shared" si="4"/>
        <v>32.200000000000003</v>
      </c>
      <c r="J12" s="7">
        <f t="shared" si="22"/>
        <v>0</v>
      </c>
      <c r="K12" s="4">
        <f t="shared" si="5"/>
        <v>0</v>
      </c>
      <c r="L12" s="12">
        <f t="shared" si="6"/>
        <v>83.014054400000035</v>
      </c>
      <c r="M12" s="28">
        <f t="shared" si="32"/>
        <v>3</v>
      </c>
      <c r="N12" s="25">
        <f t="shared" si="23"/>
        <v>5</v>
      </c>
      <c r="O12" s="7">
        <v>0</v>
      </c>
      <c r="P12" s="4">
        <f t="shared" si="7"/>
        <v>0</v>
      </c>
      <c r="Q12" s="12">
        <f t="shared" si="8"/>
        <v>26.260031999999999</v>
      </c>
      <c r="R12" s="28">
        <f t="shared" si="33"/>
        <v>3</v>
      </c>
      <c r="S12" s="25">
        <f t="shared" si="24"/>
        <v>3</v>
      </c>
      <c r="T12" s="7">
        <f t="shared" si="34"/>
        <v>0</v>
      </c>
      <c r="U12" s="4">
        <f t="shared" si="9"/>
        <v>0</v>
      </c>
      <c r="V12" s="12">
        <f t="shared" si="10"/>
        <v>1.2931967999999952</v>
      </c>
      <c r="W12" s="28">
        <f t="shared" si="25"/>
        <v>3</v>
      </c>
      <c r="X12" s="25">
        <f t="shared" si="25"/>
        <v>5</v>
      </c>
      <c r="Y12" s="7">
        <f t="shared" si="35"/>
        <v>0</v>
      </c>
      <c r="Z12" s="4">
        <f t="shared" si="11"/>
        <v>0</v>
      </c>
      <c r="AA12" s="12">
        <f t="shared" si="12"/>
        <v>24.748607999999997</v>
      </c>
      <c r="AB12" s="28">
        <f t="shared" si="26"/>
        <v>3</v>
      </c>
      <c r="AC12" s="25">
        <f t="shared" si="26"/>
        <v>4</v>
      </c>
      <c r="AD12" s="7">
        <v>10</v>
      </c>
      <c r="AE12" s="4">
        <f t="shared" si="13"/>
        <v>-15</v>
      </c>
      <c r="AF12" s="12">
        <f t="shared" si="14"/>
        <v>2.5165824000000008</v>
      </c>
      <c r="AG12" s="28">
        <f t="shared" si="27"/>
        <v>0</v>
      </c>
      <c r="AH12" s="25">
        <f t="shared" si="27"/>
        <v>0</v>
      </c>
      <c r="AI12" s="7">
        <f t="shared" si="15"/>
        <v>0</v>
      </c>
      <c r="AJ12" s="4">
        <f t="shared" si="16"/>
        <v>0</v>
      </c>
      <c r="AK12" s="12">
        <f t="shared" si="17"/>
        <v>41.611392000000002</v>
      </c>
      <c r="AL12" s="28">
        <f t="shared" si="28"/>
        <v>0</v>
      </c>
      <c r="AM12" s="25">
        <f t="shared" si="28"/>
        <v>0</v>
      </c>
      <c r="AN12" s="7">
        <f t="shared" si="29"/>
        <v>0</v>
      </c>
      <c r="AO12" s="4">
        <f t="shared" si="18"/>
        <v>0</v>
      </c>
      <c r="AP12" s="12">
        <f t="shared" si="19"/>
        <v>41.611392000000002</v>
      </c>
      <c r="AQ12" s="14">
        <f t="shared" si="0"/>
        <v>72.055257600000033</v>
      </c>
      <c r="AR12" s="34">
        <f t="shared" si="20"/>
        <v>0</v>
      </c>
    </row>
    <row r="13" spans="1:44" x14ac:dyDescent="0.25">
      <c r="A13" s="13">
        <f t="shared" si="1"/>
        <v>9</v>
      </c>
      <c r="B13" s="28">
        <f t="shared" si="30"/>
        <v>4</v>
      </c>
      <c r="C13" s="9">
        <f t="shared" si="2"/>
        <v>18</v>
      </c>
      <c r="D13" s="7">
        <v>2</v>
      </c>
      <c r="E13" s="4">
        <f t="shared" si="21"/>
        <v>-132</v>
      </c>
      <c r="F13" s="12">
        <f t="shared" si="3"/>
        <v>0</v>
      </c>
      <c r="G13" s="28">
        <f t="shared" si="31"/>
        <v>6</v>
      </c>
      <c r="H13" s="25">
        <f t="shared" si="31"/>
        <v>5</v>
      </c>
      <c r="I13" s="9">
        <f t="shared" si="4"/>
        <v>29.8</v>
      </c>
      <c r="J13" s="7">
        <f t="shared" si="22"/>
        <v>0</v>
      </c>
      <c r="K13" s="4">
        <f t="shared" si="5"/>
        <v>0</v>
      </c>
      <c r="L13" s="12">
        <f t="shared" si="6"/>
        <v>67.411243520000028</v>
      </c>
      <c r="M13" s="28">
        <f t="shared" si="32"/>
        <v>3</v>
      </c>
      <c r="N13" s="25">
        <f t="shared" si="23"/>
        <v>5</v>
      </c>
      <c r="O13" s="7">
        <f t="shared" ref="O13:O14" si="36">IF(P12=0,0,1-P12*$C$21)</f>
        <v>0</v>
      </c>
      <c r="P13" s="4">
        <f t="shared" si="7"/>
        <v>0</v>
      </c>
      <c r="Q13" s="12">
        <f t="shared" si="8"/>
        <v>34.008025599999996</v>
      </c>
      <c r="R13" s="28">
        <f t="shared" si="33"/>
        <v>3</v>
      </c>
      <c r="S13" s="25">
        <f t="shared" si="24"/>
        <v>3</v>
      </c>
      <c r="T13" s="7">
        <f t="shared" si="34"/>
        <v>0</v>
      </c>
      <c r="U13" s="4">
        <f t="shared" si="9"/>
        <v>0</v>
      </c>
      <c r="V13" s="12">
        <f t="shared" si="10"/>
        <v>8.0345574399999968</v>
      </c>
      <c r="W13" s="28">
        <f t="shared" si="25"/>
        <v>3</v>
      </c>
      <c r="X13" s="25">
        <f t="shared" si="25"/>
        <v>5</v>
      </c>
      <c r="Y13" s="7">
        <f t="shared" si="35"/>
        <v>0</v>
      </c>
      <c r="Z13" s="4">
        <f t="shared" si="11"/>
        <v>0</v>
      </c>
      <c r="AA13" s="12">
        <f t="shared" si="12"/>
        <v>32.798886400000001</v>
      </c>
      <c r="AB13" s="28">
        <f t="shared" si="26"/>
        <v>3</v>
      </c>
      <c r="AC13" s="25">
        <f t="shared" si="26"/>
        <v>4</v>
      </c>
      <c r="AD13" s="7">
        <v>10</v>
      </c>
      <c r="AE13" s="4">
        <f t="shared" si="13"/>
        <v>-5</v>
      </c>
      <c r="AF13" s="12">
        <f t="shared" si="14"/>
        <v>2.0132659200000003</v>
      </c>
      <c r="AG13" s="28">
        <f t="shared" si="27"/>
        <v>0</v>
      </c>
      <c r="AH13" s="25">
        <f t="shared" si="27"/>
        <v>0</v>
      </c>
      <c r="AI13" s="7">
        <f t="shared" si="15"/>
        <v>0</v>
      </c>
      <c r="AJ13" s="4">
        <f t="shared" si="16"/>
        <v>0</v>
      </c>
      <c r="AK13" s="12">
        <f t="shared" si="17"/>
        <v>43.2891136</v>
      </c>
      <c r="AL13" s="28">
        <f t="shared" si="28"/>
        <v>0</v>
      </c>
      <c r="AM13" s="25">
        <f t="shared" si="28"/>
        <v>0</v>
      </c>
      <c r="AN13" s="7">
        <f t="shared" si="29"/>
        <v>0</v>
      </c>
      <c r="AO13" s="4">
        <f t="shared" si="18"/>
        <v>0</v>
      </c>
      <c r="AP13" s="12">
        <f t="shared" si="19"/>
        <v>43.2891136</v>
      </c>
      <c r="AQ13" s="14">
        <f t="shared" si="0"/>
        <v>93.844206080000021</v>
      </c>
      <c r="AR13" s="34">
        <f t="shared" si="20"/>
        <v>0</v>
      </c>
    </row>
    <row r="14" spans="1:44" ht="15.75" thickBot="1" x14ac:dyDescent="0.3">
      <c r="A14" s="13">
        <f t="shared" si="1"/>
        <v>10</v>
      </c>
      <c r="B14" s="29">
        <f t="shared" si="30"/>
        <v>4</v>
      </c>
      <c r="C14" s="19">
        <f t="shared" si="2"/>
        <v>18</v>
      </c>
      <c r="D14" s="7">
        <v>2</v>
      </c>
      <c r="E14" s="4">
        <f t="shared" si="21"/>
        <v>-130</v>
      </c>
      <c r="F14" s="12">
        <f t="shared" si="3"/>
        <v>0</v>
      </c>
      <c r="G14" s="28">
        <f t="shared" si="31"/>
        <v>6</v>
      </c>
      <c r="H14" s="26">
        <f t="shared" si="31"/>
        <v>5</v>
      </c>
      <c r="I14" s="9">
        <f t="shared" si="4"/>
        <v>27.400000000000002</v>
      </c>
      <c r="J14" s="7">
        <f t="shared" si="22"/>
        <v>0</v>
      </c>
      <c r="K14" s="4">
        <f t="shared" si="5"/>
        <v>0</v>
      </c>
      <c r="L14" s="12">
        <f t="shared" si="6"/>
        <v>54.928994816000028</v>
      </c>
      <c r="M14" s="29">
        <f t="shared" si="32"/>
        <v>3</v>
      </c>
      <c r="N14" s="26">
        <f t="shared" si="23"/>
        <v>5</v>
      </c>
      <c r="O14" s="7">
        <f t="shared" si="36"/>
        <v>0</v>
      </c>
      <c r="P14" s="4">
        <f t="shared" si="7"/>
        <v>0</v>
      </c>
      <c r="Q14" s="12">
        <f t="shared" si="8"/>
        <v>40.206420479999998</v>
      </c>
      <c r="R14" s="29">
        <f t="shared" si="33"/>
        <v>3</v>
      </c>
      <c r="S14" s="26">
        <f t="shared" si="24"/>
        <v>3</v>
      </c>
      <c r="T14" s="7">
        <f t="shared" si="34"/>
        <v>0</v>
      </c>
      <c r="U14" s="4">
        <f t="shared" si="9"/>
        <v>0</v>
      </c>
      <c r="V14" s="12">
        <f t="shared" si="10"/>
        <v>13.427645951999999</v>
      </c>
      <c r="W14" s="29">
        <f t="shared" si="25"/>
        <v>3</v>
      </c>
      <c r="X14" s="26">
        <f t="shared" si="25"/>
        <v>5</v>
      </c>
      <c r="Y14" s="7">
        <f t="shared" si="35"/>
        <v>0</v>
      </c>
      <c r="Z14" s="4">
        <f t="shared" si="11"/>
        <v>0</v>
      </c>
      <c r="AA14" s="12">
        <f t="shared" si="12"/>
        <v>39.239109120000002</v>
      </c>
      <c r="AB14" s="29">
        <f t="shared" si="26"/>
        <v>3</v>
      </c>
      <c r="AC14" s="26">
        <f t="shared" si="26"/>
        <v>4</v>
      </c>
      <c r="AD14" s="7">
        <v>5</v>
      </c>
      <c r="AE14" s="4">
        <f t="shared" si="13"/>
        <v>0</v>
      </c>
      <c r="AF14" s="12">
        <f t="shared" si="14"/>
        <v>6.6106127360000002</v>
      </c>
      <c r="AG14" s="29">
        <f t="shared" si="27"/>
        <v>0</v>
      </c>
      <c r="AH14" s="26">
        <f t="shared" si="27"/>
        <v>0</v>
      </c>
      <c r="AI14" s="7">
        <f t="shared" si="15"/>
        <v>0</v>
      </c>
      <c r="AJ14" s="30">
        <f t="shared" si="16"/>
        <v>0</v>
      </c>
      <c r="AK14" s="12">
        <f t="shared" si="17"/>
        <v>44.631290880000002</v>
      </c>
      <c r="AL14" s="29">
        <f t="shared" si="28"/>
        <v>0</v>
      </c>
      <c r="AM14" s="26">
        <f t="shared" si="28"/>
        <v>0</v>
      </c>
      <c r="AN14" s="7">
        <f t="shared" si="29"/>
        <v>0</v>
      </c>
      <c r="AO14" s="30">
        <f t="shared" si="18"/>
        <v>0</v>
      </c>
      <c r="AP14" s="12">
        <f t="shared" si="19"/>
        <v>44.631290880000002</v>
      </c>
      <c r="AQ14" s="14">
        <f t="shared" si="0"/>
        <v>113.67536486400002</v>
      </c>
      <c r="AR14" s="34">
        <f t="shared" si="20"/>
        <v>0</v>
      </c>
    </row>
    <row r="21" spans="1:11" x14ac:dyDescent="0.25">
      <c r="A21" s="52" t="s">
        <v>42</v>
      </c>
      <c r="B21" s="52"/>
      <c r="C21" s="1">
        <v>0.2</v>
      </c>
      <c r="D21" s="15"/>
      <c r="E21" s="15"/>
      <c r="F21" s="15"/>
      <c r="G21" s="15"/>
      <c r="I21" s="15"/>
      <c r="J21" s="15"/>
      <c r="K21" s="15"/>
    </row>
    <row r="22" spans="1:11" x14ac:dyDescent="0.25">
      <c r="A22" s="50" t="s">
        <v>28</v>
      </c>
      <c r="B22" s="51"/>
      <c r="C22" s="1">
        <f>1-C21</f>
        <v>0.8</v>
      </c>
      <c r="D22" s="15"/>
      <c r="E22" s="15"/>
      <c r="F22" s="15"/>
      <c r="G22" s="15"/>
      <c r="I22" s="15"/>
      <c r="J22" s="15"/>
      <c r="K22" s="15"/>
    </row>
    <row r="23" spans="1:11" x14ac:dyDescent="0.25">
      <c r="A23" s="52" t="s">
        <v>43</v>
      </c>
      <c r="B23" s="52"/>
      <c r="C23" s="3">
        <v>10</v>
      </c>
      <c r="D23" s="17"/>
      <c r="E23" s="16"/>
      <c r="F23" s="16"/>
      <c r="G23" s="16"/>
      <c r="I23" s="16"/>
      <c r="J23" s="16"/>
      <c r="K23" s="16"/>
    </row>
    <row r="24" spans="1:11" x14ac:dyDescent="0.25">
      <c r="A24" s="52"/>
      <c r="B24" s="52"/>
      <c r="C24" s="3"/>
      <c r="D24" s="17"/>
      <c r="E24" s="16"/>
      <c r="F24" s="16"/>
      <c r="G24" s="16"/>
      <c r="I24" s="16"/>
      <c r="J24" s="16"/>
      <c r="K24" s="16"/>
    </row>
    <row r="25" spans="1:11" x14ac:dyDescent="0.25">
      <c r="A25" s="52"/>
      <c r="B25" s="52"/>
      <c r="C25" s="3"/>
      <c r="D25" s="17"/>
      <c r="E25" s="16"/>
      <c r="F25" s="16"/>
      <c r="G25" s="16"/>
      <c r="I25" s="16"/>
      <c r="J25" s="16"/>
      <c r="K25" s="16"/>
    </row>
    <row r="26" spans="1:11" x14ac:dyDescent="0.25">
      <c r="A26" s="52" t="s">
        <v>14</v>
      </c>
      <c r="B26" s="52"/>
      <c r="C26" s="3">
        <f>1</f>
        <v>1</v>
      </c>
      <c r="D26" s="17"/>
      <c r="E26" s="16"/>
      <c r="F26" s="16"/>
      <c r="G26" s="16"/>
      <c r="I26" s="16"/>
      <c r="J26" s="16"/>
      <c r="K26" s="16"/>
    </row>
    <row r="27" spans="1:11" x14ac:dyDescent="0.25">
      <c r="A27" s="52" t="s">
        <v>15</v>
      </c>
      <c r="B27" s="52"/>
      <c r="C27" s="3">
        <v>4</v>
      </c>
      <c r="D27" s="17"/>
      <c r="E27" s="17"/>
      <c r="F27" s="17"/>
      <c r="G27" s="17"/>
      <c r="I27" s="17"/>
      <c r="J27" s="17"/>
      <c r="K27" s="17"/>
    </row>
    <row r="28" spans="1:11" x14ac:dyDescent="0.25">
      <c r="A28" s="50" t="s">
        <v>29</v>
      </c>
      <c r="B28" s="51"/>
      <c r="C28" s="3">
        <f>$C27-$C26</f>
        <v>3</v>
      </c>
      <c r="D28" s="17"/>
      <c r="E28" s="17"/>
      <c r="F28" s="17"/>
      <c r="G28" s="17"/>
      <c r="I28" s="17"/>
      <c r="J28" s="17"/>
      <c r="K28" s="17"/>
    </row>
    <row r="29" spans="1:11" x14ac:dyDescent="0.25">
      <c r="A29" s="52" t="s">
        <v>16</v>
      </c>
      <c r="B29" s="52"/>
      <c r="C29" s="5">
        <v>4</v>
      </c>
      <c r="D29" s="18"/>
      <c r="E29" s="18"/>
      <c r="F29" s="18"/>
      <c r="G29" s="18"/>
      <c r="I29" s="18"/>
      <c r="J29" s="18"/>
      <c r="K29" s="18"/>
    </row>
    <row r="30" spans="1:11" x14ac:dyDescent="0.25">
      <c r="A30" s="50" t="s">
        <v>18</v>
      </c>
      <c r="B30" s="51"/>
      <c r="C30" s="5">
        <f>$C29-1</f>
        <v>3</v>
      </c>
      <c r="D30" s="18"/>
      <c r="E30" s="18"/>
      <c r="F30" s="18"/>
      <c r="G30" s="18"/>
      <c r="I30" s="18"/>
      <c r="J30" s="18"/>
      <c r="K30" s="18"/>
    </row>
    <row r="31" spans="1:11" x14ac:dyDescent="0.25">
      <c r="A31" s="52" t="s">
        <v>17</v>
      </c>
      <c r="B31" s="52"/>
      <c r="C31" s="5">
        <v>6</v>
      </c>
      <c r="D31" s="18"/>
      <c r="E31" s="18"/>
      <c r="F31" s="18"/>
      <c r="G31" s="18"/>
      <c r="I31" s="18"/>
      <c r="J31" s="18"/>
      <c r="K31" s="18"/>
    </row>
    <row r="32" spans="1:11" x14ac:dyDescent="0.25">
      <c r="A32" s="50" t="s">
        <v>19</v>
      </c>
      <c r="B32" s="51"/>
      <c r="C32" s="5">
        <f>$C31-1</f>
        <v>5</v>
      </c>
      <c r="D32" s="18"/>
    </row>
  </sheetData>
  <mergeCells count="21">
    <mergeCell ref="A30:B30"/>
    <mergeCell ref="A31:B31"/>
    <mergeCell ref="A32:B32"/>
    <mergeCell ref="A24:B24"/>
    <mergeCell ref="A25:B25"/>
    <mergeCell ref="A26:B26"/>
    <mergeCell ref="A27:B27"/>
    <mergeCell ref="A28:B28"/>
    <mergeCell ref="A29:B29"/>
    <mergeCell ref="AG2:AK2"/>
    <mergeCell ref="AL2:AP2"/>
    <mergeCell ref="AQ2:AQ3"/>
    <mergeCell ref="A21:B21"/>
    <mergeCell ref="A22:B22"/>
    <mergeCell ref="W2:AA2"/>
    <mergeCell ref="AB2:AF2"/>
    <mergeCell ref="A23:B23"/>
    <mergeCell ref="B2:F2"/>
    <mergeCell ref="G2:L2"/>
    <mergeCell ref="M2:Q2"/>
    <mergeCell ref="R2:V2"/>
  </mergeCells>
  <conditionalFormatting sqref="AP4">
    <cfRule type="cellIs" dxfId="84" priority="88" operator="lessThan">
      <formula>0</formula>
    </cfRule>
  </conditionalFormatting>
  <conditionalFormatting sqref="AK4">
    <cfRule type="cellIs" dxfId="83" priority="87" operator="lessThan">
      <formula>0</formula>
    </cfRule>
  </conditionalFormatting>
  <conditionalFormatting sqref="AF4">
    <cfRule type="cellIs" dxfId="82" priority="86" operator="lessThan">
      <formula>0</formula>
    </cfRule>
  </conditionalFormatting>
  <conditionalFormatting sqref="AA4">
    <cfRule type="cellIs" dxfId="81" priority="85" operator="lessThan">
      <formula>0</formula>
    </cfRule>
  </conditionalFormatting>
  <conditionalFormatting sqref="V4">
    <cfRule type="cellIs" dxfId="80" priority="84" operator="lessThan">
      <formula>0</formula>
    </cfRule>
  </conditionalFormatting>
  <conditionalFormatting sqref="Q4">
    <cfRule type="cellIs" dxfId="79" priority="83" operator="lessThan">
      <formula>0</formula>
    </cfRule>
  </conditionalFormatting>
  <conditionalFormatting sqref="L4">
    <cfRule type="cellIs" dxfId="78" priority="82" operator="lessThan">
      <formula>0</formula>
    </cfRule>
  </conditionalFormatting>
  <conditionalFormatting sqref="F4:F14">
    <cfRule type="cellIs" dxfId="77" priority="81" operator="lessThan">
      <formula>0</formula>
    </cfRule>
  </conditionalFormatting>
  <conditionalFormatting sqref="D4:D14">
    <cfRule type="cellIs" dxfId="76" priority="80" operator="lessThan">
      <formula>0</formula>
    </cfRule>
  </conditionalFormatting>
  <conditionalFormatting sqref="J4:J14">
    <cfRule type="cellIs" dxfId="75" priority="79" operator="lessThan">
      <formula>0</formula>
    </cfRule>
  </conditionalFormatting>
  <conditionalFormatting sqref="O4:O7 O9:O14">
    <cfRule type="cellIs" dxfId="74" priority="78" operator="lessThan">
      <formula>0</formula>
    </cfRule>
  </conditionalFormatting>
  <conditionalFormatting sqref="T4:T6 T8:T13">
    <cfRule type="cellIs" dxfId="73" priority="77" operator="lessThan">
      <formula>0</formula>
    </cfRule>
  </conditionalFormatting>
  <conditionalFormatting sqref="Y4:Y7 Y9:Y14">
    <cfRule type="cellIs" dxfId="72" priority="76" operator="lessThan">
      <formula>0</formula>
    </cfRule>
  </conditionalFormatting>
  <conditionalFormatting sqref="AD4:AD7 AD9:AD14">
    <cfRule type="cellIs" dxfId="71" priority="75" operator="lessThan">
      <formula>0</formula>
    </cfRule>
  </conditionalFormatting>
  <conditionalFormatting sqref="AI4">
    <cfRule type="cellIs" dxfId="70" priority="74" operator="lessThan">
      <formula>0</formula>
    </cfRule>
  </conditionalFormatting>
  <conditionalFormatting sqref="AN4:AN14">
    <cfRule type="cellIs" dxfId="69" priority="73" operator="lessThan">
      <formula>0</formula>
    </cfRule>
  </conditionalFormatting>
  <conditionalFormatting sqref="AI5:AI14">
    <cfRule type="cellIs" dxfId="68" priority="72" operator="lessThan">
      <formula>0</formula>
    </cfRule>
  </conditionalFormatting>
  <conditionalFormatting sqref="O8">
    <cfRule type="cellIs" dxfId="67" priority="71" operator="lessThan">
      <formula>0</formula>
    </cfRule>
  </conditionalFormatting>
  <conditionalFormatting sqref="Y8">
    <cfRule type="cellIs" dxfId="66" priority="70" operator="lessThan">
      <formula>0</formula>
    </cfRule>
  </conditionalFormatting>
  <conditionalFormatting sqref="AD8">
    <cfRule type="cellIs" dxfId="65" priority="69" operator="lessThan">
      <formula>0</formula>
    </cfRule>
  </conditionalFormatting>
  <conditionalFormatting sqref="T7">
    <cfRule type="cellIs" dxfId="64" priority="68" operator="lessThan">
      <formula>0</formula>
    </cfRule>
  </conditionalFormatting>
  <conditionalFormatting sqref="T14">
    <cfRule type="cellIs" dxfId="63" priority="67" operator="lessThan">
      <formula>0</formula>
    </cfRule>
  </conditionalFormatting>
  <conditionalFormatting sqref="L5:L14">
    <cfRule type="cellIs" dxfId="62" priority="65" operator="lessThan">
      <formula>0</formula>
    </cfRule>
  </conditionalFormatting>
  <conditionalFormatting sqref="Q5">
    <cfRule type="cellIs" dxfId="61" priority="60" operator="lessThan">
      <formula>0</formula>
    </cfRule>
  </conditionalFormatting>
  <conditionalFormatting sqref="Q6">
    <cfRule type="cellIs" dxfId="60" priority="59" operator="lessThan">
      <formula>0</formula>
    </cfRule>
  </conditionalFormatting>
  <conditionalFormatting sqref="Q7">
    <cfRule type="cellIs" dxfId="59" priority="58" operator="lessThan">
      <formula>0</formula>
    </cfRule>
  </conditionalFormatting>
  <conditionalFormatting sqref="Q8">
    <cfRule type="cellIs" dxfId="58" priority="57" operator="lessThan">
      <formula>0</formula>
    </cfRule>
  </conditionalFormatting>
  <conditionalFormatting sqref="Q9">
    <cfRule type="cellIs" dxfId="57" priority="56" operator="lessThan">
      <formula>0</formula>
    </cfRule>
  </conditionalFormatting>
  <conditionalFormatting sqref="Q10">
    <cfRule type="cellIs" dxfId="56" priority="55" operator="lessThan">
      <formula>0</formula>
    </cfRule>
  </conditionalFormatting>
  <conditionalFormatting sqref="Q11">
    <cfRule type="cellIs" dxfId="55" priority="54" operator="lessThan">
      <formula>0</formula>
    </cfRule>
  </conditionalFormatting>
  <conditionalFormatting sqref="Q12">
    <cfRule type="cellIs" dxfId="54" priority="53" operator="lessThan">
      <formula>0</formula>
    </cfRule>
  </conditionalFormatting>
  <conditionalFormatting sqref="Q13">
    <cfRule type="cellIs" dxfId="53" priority="52" operator="lessThan">
      <formula>0</formula>
    </cfRule>
  </conditionalFormatting>
  <conditionalFormatting sqref="Q14">
    <cfRule type="cellIs" dxfId="52" priority="51" operator="lessThan">
      <formula>0</formula>
    </cfRule>
  </conditionalFormatting>
  <conditionalFormatting sqref="V5">
    <cfRule type="cellIs" dxfId="51" priority="50" operator="lessThan">
      <formula>0</formula>
    </cfRule>
  </conditionalFormatting>
  <conditionalFormatting sqref="V6">
    <cfRule type="cellIs" dxfId="50" priority="49" operator="lessThan">
      <formula>0</formula>
    </cfRule>
  </conditionalFormatting>
  <conditionalFormatting sqref="V7">
    <cfRule type="cellIs" dxfId="49" priority="48" operator="lessThan">
      <formula>0</formula>
    </cfRule>
  </conditionalFormatting>
  <conditionalFormatting sqref="V8">
    <cfRule type="cellIs" dxfId="48" priority="47" operator="lessThan">
      <formula>0</formula>
    </cfRule>
  </conditionalFormatting>
  <conditionalFormatting sqref="V9">
    <cfRule type="cellIs" dxfId="47" priority="46" operator="lessThan">
      <formula>0</formula>
    </cfRule>
  </conditionalFormatting>
  <conditionalFormatting sqref="V10">
    <cfRule type="cellIs" dxfId="46" priority="45" operator="lessThan">
      <formula>0</formula>
    </cfRule>
  </conditionalFormatting>
  <conditionalFormatting sqref="V11">
    <cfRule type="cellIs" dxfId="45" priority="44" operator="lessThan">
      <formula>0</formula>
    </cfRule>
  </conditionalFormatting>
  <conditionalFormatting sqref="V12">
    <cfRule type="cellIs" dxfId="44" priority="43" operator="lessThan">
      <formula>0</formula>
    </cfRule>
  </conditionalFormatting>
  <conditionalFormatting sqref="V13">
    <cfRule type="cellIs" dxfId="43" priority="42" operator="lessThan">
      <formula>0</formula>
    </cfRule>
  </conditionalFormatting>
  <conditionalFormatting sqref="V14">
    <cfRule type="cellIs" dxfId="42" priority="41" operator="lessThan">
      <formula>0</formula>
    </cfRule>
  </conditionalFormatting>
  <conditionalFormatting sqref="AA5">
    <cfRule type="cellIs" dxfId="41" priority="40" operator="lessThan">
      <formula>0</formula>
    </cfRule>
  </conditionalFormatting>
  <conditionalFormatting sqref="AA6">
    <cfRule type="cellIs" dxfId="40" priority="39" operator="lessThan">
      <formula>0</formula>
    </cfRule>
  </conditionalFormatting>
  <conditionalFormatting sqref="AA7">
    <cfRule type="cellIs" dxfId="39" priority="38" operator="lessThan">
      <formula>0</formula>
    </cfRule>
  </conditionalFormatting>
  <conditionalFormatting sqref="AA8">
    <cfRule type="cellIs" dxfId="38" priority="37" operator="lessThan">
      <formula>0</formula>
    </cfRule>
  </conditionalFormatting>
  <conditionalFormatting sqref="AA9">
    <cfRule type="cellIs" dxfId="37" priority="36" operator="lessThan">
      <formula>0</formula>
    </cfRule>
  </conditionalFormatting>
  <conditionalFormatting sqref="AA10">
    <cfRule type="cellIs" dxfId="36" priority="35" operator="lessThan">
      <formula>0</formula>
    </cfRule>
  </conditionalFormatting>
  <conditionalFormatting sqref="AA11">
    <cfRule type="cellIs" dxfId="35" priority="34" operator="lessThan">
      <formula>0</formula>
    </cfRule>
  </conditionalFormatting>
  <conditionalFormatting sqref="AA12">
    <cfRule type="cellIs" dxfId="34" priority="33" operator="lessThan">
      <formula>0</formula>
    </cfRule>
  </conditionalFormatting>
  <conditionalFormatting sqref="AA13">
    <cfRule type="cellIs" dxfId="33" priority="32" operator="lessThan">
      <formula>0</formula>
    </cfRule>
  </conditionalFormatting>
  <conditionalFormatting sqref="AA14">
    <cfRule type="cellIs" dxfId="32" priority="31" operator="lessThan">
      <formula>0</formula>
    </cfRule>
  </conditionalFormatting>
  <conditionalFormatting sqref="AF5">
    <cfRule type="cellIs" dxfId="31" priority="30" operator="lessThan">
      <formula>0</formula>
    </cfRule>
  </conditionalFormatting>
  <conditionalFormatting sqref="AF6">
    <cfRule type="cellIs" dxfId="30" priority="29" operator="lessThan">
      <formula>0</formula>
    </cfRule>
  </conditionalFormatting>
  <conditionalFormatting sqref="AF7">
    <cfRule type="cellIs" dxfId="29" priority="28" operator="lessThan">
      <formula>0</formula>
    </cfRule>
  </conditionalFormatting>
  <conditionalFormatting sqref="AF8">
    <cfRule type="cellIs" dxfId="28" priority="27" operator="lessThan">
      <formula>0</formula>
    </cfRule>
  </conditionalFormatting>
  <conditionalFormatting sqref="AF9">
    <cfRule type="cellIs" dxfId="27" priority="26" operator="lessThan">
      <formula>0</formula>
    </cfRule>
  </conditionalFormatting>
  <conditionalFormatting sqref="AF10">
    <cfRule type="cellIs" dxfId="26" priority="25" operator="lessThan">
      <formula>0</formula>
    </cfRule>
  </conditionalFormatting>
  <conditionalFormatting sqref="AF11">
    <cfRule type="cellIs" dxfId="25" priority="24" operator="lessThan">
      <formula>0</formula>
    </cfRule>
  </conditionalFormatting>
  <conditionalFormatting sqref="AF12">
    <cfRule type="cellIs" dxfId="24" priority="23" operator="lessThan">
      <formula>0</formula>
    </cfRule>
  </conditionalFormatting>
  <conditionalFormatting sqref="AF13">
    <cfRule type="cellIs" dxfId="23" priority="22" operator="lessThan">
      <formula>0</formula>
    </cfRule>
  </conditionalFormatting>
  <conditionalFormatting sqref="AF14">
    <cfRule type="cellIs" dxfId="22" priority="21" operator="lessThan">
      <formula>0</formula>
    </cfRule>
  </conditionalFormatting>
  <conditionalFormatting sqref="AK5">
    <cfRule type="cellIs" dxfId="21" priority="20" operator="lessThan">
      <formula>0</formula>
    </cfRule>
  </conditionalFormatting>
  <conditionalFormatting sqref="AK6">
    <cfRule type="cellIs" dxfId="20" priority="19" operator="lessThan">
      <formula>0</formula>
    </cfRule>
  </conditionalFormatting>
  <conditionalFormatting sqref="AK7">
    <cfRule type="cellIs" dxfId="19" priority="18" operator="lessThan">
      <formula>0</formula>
    </cfRule>
  </conditionalFormatting>
  <conditionalFormatting sqref="AK8">
    <cfRule type="cellIs" dxfId="18" priority="17" operator="lessThan">
      <formula>0</formula>
    </cfRule>
  </conditionalFormatting>
  <conditionalFormatting sqref="AK9">
    <cfRule type="cellIs" dxfId="17" priority="16" operator="lessThan">
      <formula>0</formula>
    </cfRule>
  </conditionalFormatting>
  <conditionalFormatting sqref="AK10">
    <cfRule type="cellIs" dxfId="16" priority="15" operator="lessThan">
      <formula>0</formula>
    </cfRule>
  </conditionalFormatting>
  <conditionalFormatting sqref="AK11">
    <cfRule type="cellIs" dxfId="15" priority="14" operator="lessThan">
      <formula>0</formula>
    </cfRule>
  </conditionalFormatting>
  <conditionalFormatting sqref="AK12">
    <cfRule type="cellIs" dxfId="14" priority="13" operator="lessThan">
      <formula>0</formula>
    </cfRule>
  </conditionalFormatting>
  <conditionalFormatting sqref="AK13">
    <cfRule type="cellIs" dxfId="13" priority="12" operator="lessThan">
      <formula>0</formula>
    </cfRule>
  </conditionalFormatting>
  <conditionalFormatting sqref="AK14">
    <cfRule type="cellIs" dxfId="12" priority="11" operator="lessThan">
      <formula>0</formula>
    </cfRule>
  </conditionalFormatting>
  <conditionalFormatting sqref="AP5">
    <cfRule type="cellIs" dxfId="11" priority="10" operator="lessThan">
      <formula>0</formula>
    </cfRule>
  </conditionalFormatting>
  <conditionalFormatting sqref="AP6">
    <cfRule type="cellIs" dxfId="10" priority="9" operator="lessThan">
      <formula>0</formula>
    </cfRule>
  </conditionalFormatting>
  <conditionalFormatting sqref="AP7">
    <cfRule type="cellIs" dxfId="9" priority="8" operator="lessThan">
      <formula>0</formula>
    </cfRule>
  </conditionalFormatting>
  <conditionalFormatting sqref="AP8">
    <cfRule type="cellIs" dxfId="8" priority="7" operator="lessThan">
      <formula>0</formula>
    </cfRule>
  </conditionalFormatting>
  <conditionalFormatting sqref="AP9">
    <cfRule type="cellIs" dxfId="7" priority="6" operator="lessThan">
      <formula>0</formula>
    </cfRule>
  </conditionalFormatting>
  <conditionalFormatting sqref="AP10">
    <cfRule type="cellIs" dxfId="6" priority="5" operator="lessThan">
      <formula>0</formula>
    </cfRule>
  </conditionalFormatting>
  <conditionalFormatting sqref="AP11">
    <cfRule type="cellIs" dxfId="5" priority="4" operator="lessThan">
      <formula>0</formula>
    </cfRule>
  </conditionalFormatting>
  <conditionalFormatting sqref="AP12">
    <cfRule type="cellIs" dxfId="4" priority="3" operator="lessThan">
      <formula>0</formula>
    </cfRule>
  </conditionalFormatting>
  <conditionalFormatting sqref="AP13">
    <cfRule type="cellIs" dxfId="3" priority="2" operator="lessThan">
      <formula>0</formula>
    </cfRule>
  </conditionalFormatting>
  <conditionalFormatting sqref="AP14">
    <cfRule type="cellIs" dxfId="2" priority="1" operator="lessThan">
      <formula>0</formula>
    </cfRule>
  </conditionalFormatting>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Rohstoffe!$A$4:$A$10</xm:f>
          </x14:formula1>
          <xm:sqref>J1 P1 U1 Z1 AE1 AJ1 AO1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topLeftCell="A2" workbookViewId="0">
      <selection activeCell="D11" sqref="D11"/>
    </sheetView>
  </sheetViews>
  <sheetFormatPr defaultRowHeight="15" x14ac:dyDescent="0.25"/>
  <cols>
    <col min="1" max="1" width="12.7109375" style="43" customWidth="1"/>
    <col min="2" max="2" width="18.42578125" customWidth="1"/>
    <col min="4" max="4" width="36" customWidth="1"/>
    <col min="5" max="5" width="61.7109375" bestFit="1" customWidth="1"/>
  </cols>
  <sheetData>
    <row r="1" spans="1:5" ht="21" x14ac:dyDescent="0.35">
      <c r="A1" s="60" t="s">
        <v>44</v>
      </c>
      <c r="B1" s="60"/>
      <c r="D1" s="42" t="s">
        <v>59</v>
      </c>
      <c r="E1" s="42" t="s">
        <v>73</v>
      </c>
    </row>
    <row r="2" spans="1:5" ht="21" x14ac:dyDescent="0.35">
      <c r="D2" t="s">
        <v>1</v>
      </c>
      <c r="E2" s="42"/>
    </row>
    <row r="3" spans="1:5" ht="21" x14ac:dyDescent="0.35">
      <c r="D3" t="s">
        <v>60</v>
      </c>
      <c r="E3" s="42"/>
    </row>
    <row r="4" spans="1:5" ht="63.75" customHeight="1" x14ac:dyDescent="0.25">
      <c r="A4" s="43" t="s">
        <v>45</v>
      </c>
      <c r="D4" t="str">
        <f t="shared" ref="D4:D10" si="0">A4&amp;"-Produzent"</f>
        <v>Brot-Produzent</v>
      </c>
      <c r="E4" s="49" t="s">
        <v>75</v>
      </c>
    </row>
    <row r="5" spans="1:5" ht="75" customHeight="1" x14ac:dyDescent="0.25">
      <c r="A5" s="43" t="s">
        <v>46</v>
      </c>
      <c r="D5" t="str">
        <f t="shared" si="0"/>
        <v>Milch-Produzent</v>
      </c>
      <c r="E5" s="49" t="s">
        <v>76</v>
      </c>
    </row>
    <row r="6" spans="1:5" ht="64.5" customHeight="1" x14ac:dyDescent="0.25">
      <c r="A6" s="43" t="s">
        <v>62</v>
      </c>
      <c r="D6" t="str">
        <f t="shared" si="0"/>
        <v>Unterhaltung-Produzent</v>
      </c>
      <c r="E6" s="49" t="s">
        <v>74</v>
      </c>
    </row>
    <row r="7" spans="1:5" ht="69" customHeight="1" x14ac:dyDescent="0.25">
      <c r="A7" s="43" t="s">
        <v>48</v>
      </c>
      <c r="D7" t="str">
        <f t="shared" si="0"/>
        <v>Gemüse-Produzent</v>
      </c>
      <c r="E7" s="49" t="s">
        <v>77</v>
      </c>
    </row>
    <row r="8" spans="1:5" ht="66" customHeight="1" x14ac:dyDescent="0.25">
      <c r="A8" s="43" t="s">
        <v>49</v>
      </c>
      <c r="D8" t="str">
        <f t="shared" si="0"/>
        <v>Obst-Produzent</v>
      </c>
      <c r="E8" s="49" t="s">
        <v>78</v>
      </c>
    </row>
    <row r="9" spans="1:5" ht="66" customHeight="1" x14ac:dyDescent="0.25">
      <c r="A9" s="43" t="s">
        <v>61</v>
      </c>
      <c r="D9" t="str">
        <f t="shared" si="0"/>
        <v>Nudeln-Produzent</v>
      </c>
      <c r="E9" s="49" t="s">
        <v>79</v>
      </c>
    </row>
    <row r="10" spans="1:5" ht="59.25" customHeight="1" x14ac:dyDescent="0.25">
      <c r="A10" s="43" t="s">
        <v>47</v>
      </c>
      <c r="D10" t="str">
        <f t="shared" si="0"/>
        <v>Eier-Produzent</v>
      </c>
      <c r="E10" s="49" t="s">
        <v>80</v>
      </c>
    </row>
  </sheetData>
  <mergeCells count="1">
    <mergeCell ref="A1:B1"/>
  </mergeCells>
  <hyperlinks>
    <hyperlink ref="E7" r:id="rId1"/>
    <hyperlink ref="E6" r:id="rId2"/>
    <hyperlink ref="E5" r:id="rId3"/>
    <hyperlink ref="E4" r:id="rId4"/>
    <hyperlink ref="E8" r:id="rId5"/>
    <hyperlink ref="E9" r:id="rId6"/>
    <hyperlink ref="E10" r:id="rId7"/>
  </hyperlinks>
  <pageMargins left="0.7" right="0.7" top="0.75" bottom="0.75" header="0.3" footer="0.3"/>
  <pageSetup paperSize="9" orientation="portrait" r:id="rId8"/>
  <drawing r:id="rId9"/>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workbookViewId="0">
      <selection sqref="A1:G1"/>
    </sheetView>
  </sheetViews>
  <sheetFormatPr defaultRowHeight="15" x14ac:dyDescent="0.25"/>
  <cols>
    <col min="4" max="4" width="12.7109375" bestFit="1" customWidth="1"/>
  </cols>
  <sheetData>
    <row r="1" spans="1:7" ht="18.75" x14ac:dyDescent="0.3">
      <c r="A1" s="61" t="s">
        <v>69</v>
      </c>
      <c r="B1" s="61"/>
      <c r="C1" s="61"/>
      <c r="D1" s="61"/>
      <c r="E1" s="61"/>
      <c r="F1" s="61"/>
      <c r="G1" s="61"/>
    </row>
    <row r="2" spans="1:7" x14ac:dyDescent="0.25">
      <c r="A2" s="47" t="s">
        <v>65</v>
      </c>
      <c r="B2" s="47" t="str">
        <f>Rohstoffe!$A4</f>
        <v>Brot</v>
      </c>
      <c r="C2" s="47" t="str">
        <f>Rohstoffe!$A5</f>
        <v>Milch</v>
      </c>
      <c r="D2" s="47" t="str">
        <f>Rohstoffe!$A6</f>
        <v>Unterhaltung</v>
      </c>
      <c r="E2" s="47" t="str">
        <f>Rohstoffe!$A7</f>
        <v>Gemüse</v>
      </c>
      <c r="F2" s="47" t="str">
        <f>Rohstoffe!$A8</f>
        <v>Obst</v>
      </c>
      <c r="G2" s="47" t="s">
        <v>66</v>
      </c>
    </row>
    <row r="3" spans="1:7" x14ac:dyDescent="0.25">
      <c r="A3" s="47">
        <v>1</v>
      </c>
      <c r="B3" s="47">
        <v>1</v>
      </c>
      <c r="C3" s="47">
        <v>1</v>
      </c>
      <c r="D3" s="47">
        <v>1</v>
      </c>
      <c r="E3" s="47">
        <v>1</v>
      </c>
      <c r="F3" s="47">
        <v>0</v>
      </c>
      <c r="G3" s="47">
        <f>SUM(B3:F3)</f>
        <v>4</v>
      </c>
    </row>
    <row r="4" spans="1:7" x14ac:dyDescent="0.25">
      <c r="A4" s="47">
        <f>A3+1</f>
        <v>2</v>
      </c>
      <c r="B4" s="47">
        <v>1</v>
      </c>
      <c r="C4" s="47">
        <v>1</v>
      </c>
      <c r="D4" s="47">
        <v>1</v>
      </c>
      <c r="E4" s="47">
        <v>0</v>
      </c>
      <c r="F4" s="47">
        <v>1</v>
      </c>
      <c r="G4" s="47">
        <f t="shared" ref="G4:G14" si="0">SUM(B4:F4)</f>
        <v>4</v>
      </c>
    </row>
    <row r="5" spans="1:7" x14ac:dyDescent="0.25">
      <c r="A5" s="47">
        <f t="shared" ref="A5:A14" si="1">A4+1</f>
        <v>3</v>
      </c>
      <c r="B5" s="47">
        <v>1</v>
      </c>
      <c r="C5" s="47">
        <v>1</v>
      </c>
      <c r="D5" s="47">
        <v>0</v>
      </c>
      <c r="E5" s="47">
        <v>1</v>
      </c>
      <c r="F5" s="47">
        <v>1</v>
      </c>
      <c r="G5" s="47">
        <f t="shared" si="0"/>
        <v>4</v>
      </c>
    </row>
    <row r="6" spans="1:7" x14ac:dyDescent="0.25">
      <c r="A6" s="47">
        <f t="shared" si="1"/>
        <v>4</v>
      </c>
      <c r="B6" s="47">
        <v>1</v>
      </c>
      <c r="C6" s="47">
        <v>0</v>
      </c>
      <c r="D6" s="47">
        <v>1</v>
      </c>
      <c r="E6" s="47">
        <v>1</v>
      </c>
      <c r="F6" s="47">
        <v>1</v>
      </c>
      <c r="G6" s="47">
        <f t="shared" si="0"/>
        <v>4</v>
      </c>
    </row>
    <row r="7" spans="1:7" x14ac:dyDescent="0.25">
      <c r="A7" s="47">
        <f t="shared" si="1"/>
        <v>5</v>
      </c>
      <c r="B7" s="47">
        <v>1</v>
      </c>
      <c r="C7" s="47">
        <v>1</v>
      </c>
      <c r="D7" s="47">
        <v>0</v>
      </c>
      <c r="E7" s="47">
        <v>2</v>
      </c>
      <c r="F7" s="47">
        <v>0</v>
      </c>
      <c r="G7" s="47">
        <f t="shared" si="0"/>
        <v>4</v>
      </c>
    </row>
    <row r="8" spans="1:7" x14ac:dyDescent="0.25">
      <c r="A8" s="47">
        <f t="shared" si="1"/>
        <v>6</v>
      </c>
      <c r="B8" s="47">
        <v>1</v>
      </c>
      <c r="C8" s="47">
        <v>0</v>
      </c>
      <c r="D8" s="47">
        <v>1</v>
      </c>
      <c r="E8" s="47">
        <v>0</v>
      </c>
      <c r="F8" s="47">
        <v>2</v>
      </c>
      <c r="G8" s="47">
        <f t="shared" si="0"/>
        <v>4</v>
      </c>
    </row>
    <row r="9" spans="1:7" x14ac:dyDescent="0.25">
      <c r="A9" s="47">
        <f t="shared" si="1"/>
        <v>7</v>
      </c>
      <c r="B9" s="47">
        <v>1</v>
      </c>
      <c r="C9" s="47">
        <v>0</v>
      </c>
      <c r="D9" s="47">
        <v>0</v>
      </c>
      <c r="E9" s="47">
        <v>2</v>
      </c>
      <c r="F9" s="47">
        <v>1</v>
      </c>
      <c r="G9" s="47">
        <f t="shared" si="0"/>
        <v>4</v>
      </c>
    </row>
    <row r="10" spans="1:7" x14ac:dyDescent="0.25">
      <c r="A10" s="47">
        <f t="shared" si="1"/>
        <v>8</v>
      </c>
      <c r="B10" s="47">
        <v>1</v>
      </c>
      <c r="C10" s="47">
        <v>2</v>
      </c>
      <c r="D10" s="47">
        <v>1</v>
      </c>
      <c r="E10" s="47">
        <v>0</v>
      </c>
      <c r="F10" s="47">
        <v>0</v>
      </c>
      <c r="G10" s="47">
        <f t="shared" si="0"/>
        <v>4</v>
      </c>
    </row>
    <row r="11" spans="1:7" x14ac:dyDescent="0.25">
      <c r="A11" s="47">
        <f t="shared" si="1"/>
        <v>9</v>
      </c>
      <c r="B11" s="47">
        <v>1</v>
      </c>
      <c r="C11" s="47">
        <v>0</v>
      </c>
      <c r="D11" s="47">
        <v>2</v>
      </c>
      <c r="E11" s="47">
        <v>0</v>
      </c>
      <c r="F11" s="47">
        <v>1</v>
      </c>
      <c r="G11" s="47">
        <f t="shared" si="0"/>
        <v>4</v>
      </c>
    </row>
    <row r="12" spans="1:7" x14ac:dyDescent="0.25">
      <c r="A12" s="47">
        <f t="shared" si="1"/>
        <v>10</v>
      </c>
      <c r="B12" s="47">
        <v>1</v>
      </c>
      <c r="C12" s="47">
        <v>1</v>
      </c>
      <c r="D12" s="47">
        <v>0</v>
      </c>
      <c r="E12" s="47">
        <v>0</v>
      </c>
      <c r="F12" s="47">
        <v>2</v>
      </c>
      <c r="G12" s="47">
        <f t="shared" si="0"/>
        <v>4</v>
      </c>
    </row>
    <row r="13" spans="1:7" x14ac:dyDescent="0.25">
      <c r="A13" s="47">
        <f t="shared" si="1"/>
        <v>11</v>
      </c>
      <c r="B13" s="47">
        <v>1</v>
      </c>
      <c r="C13" s="47">
        <v>1</v>
      </c>
      <c r="D13" s="47">
        <v>0</v>
      </c>
      <c r="E13" s="47">
        <v>2</v>
      </c>
      <c r="F13" s="47">
        <v>0</v>
      </c>
      <c r="G13" s="47">
        <f t="shared" si="0"/>
        <v>4</v>
      </c>
    </row>
    <row r="14" spans="1:7" x14ac:dyDescent="0.25">
      <c r="A14" s="47">
        <f t="shared" si="1"/>
        <v>12</v>
      </c>
      <c r="B14" s="47">
        <v>2</v>
      </c>
      <c r="C14" s="47">
        <v>0</v>
      </c>
      <c r="D14" s="47">
        <v>0</v>
      </c>
      <c r="E14" s="47">
        <v>2</v>
      </c>
      <c r="F14" s="47">
        <v>0</v>
      </c>
      <c r="G14" s="47">
        <f t="shared" si="0"/>
        <v>4</v>
      </c>
    </row>
    <row r="15" spans="1:7" x14ac:dyDescent="0.25">
      <c r="A15" s="48" t="s">
        <v>67</v>
      </c>
      <c r="B15" s="47">
        <f t="shared" ref="B15:G15" si="2">SUM(B3:B14)</f>
        <v>13</v>
      </c>
      <c r="C15" s="47">
        <f t="shared" si="2"/>
        <v>8</v>
      </c>
      <c r="D15" s="47">
        <f t="shared" si="2"/>
        <v>7</v>
      </c>
      <c r="E15" s="47">
        <f t="shared" si="2"/>
        <v>11</v>
      </c>
      <c r="F15" s="47">
        <f t="shared" si="2"/>
        <v>9</v>
      </c>
      <c r="G15" s="47">
        <f t="shared" si="2"/>
        <v>48</v>
      </c>
    </row>
  </sheetData>
  <mergeCells count="1">
    <mergeCell ref="A1:G1"/>
  </mergeCells>
  <conditionalFormatting sqref="G3:G14">
    <cfRule type="cellIs" dxfId="1" priority="2" operator="notEqual">
      <formula>4</formula>
    </cfRule>
  </conditionalFormatting>
  <conditionalFormatting sqref="B3:F14">
    <cfRule type="cellIs" dxfId="0" priority="1" operator="greaterThanOrEqual">
      <formula>1</formula>
    </cfRule>
  </conditionalFormatting>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9"/>
  <sheetViews>
    <sheetView workbookViewId="0">
      <selection activeCell="E5" sqref="E5"/>
    </sheetView>
  </sheetViews>
  <sheetFormatPr defaultRowHeight="15" x14ac:dyDescent="0.25"/>
  <cols>
    <col min="1" max="1" width="30.28515625" customWidth="1"/>
    <col min="2" max="2" width="12.140625" customWidth="1"/>
    <col min="3" max="3" width="14.140625" bestFit="1" customWidth="1"/>
    <col min="6" max="6" width="17.28515625" customWidth="1"/>
  </cols>
  <sheetData>
    <row r="1" spans="1:9" ht="15.75" x14ac:dyDescent="0.25">
      <c r="A1" s="44" t="s">
        <v>63</v>
      </c>
      <c r="B1" s="64" t="s">
        <v>1</v>
      </c>
      <c r="C1" s="64"/>
      <c r="D1" s="64"/>
      <c r="E1" s="35"/>
    </row>
    <row r="2" spans="1:9" ht="15.75" x14ac:dyDescent="0.25">
      <c r="A2" s="44" t="s">
        <v>68</v>
      </c>
      <c r="B2" s="66">
        <f>IF(B1="Staat",2,1)</f>
        <v>2</v>
      </c>
      <c r="C2" s="66"/>
      <c r="D2" s="66"/>
      <c r="E2" s="35"/>
    </row>
    <row r="3" spans="1:9" ht="15.75" x14ac:dyDescent="0.25">
      <c r="A3" s="65" t="s">
        <v>58</v>
      </c>
      <c r="B3" s="62"/>
      <c r="C3" s="62"/>
      <c r="D3" s="62"/>
      <c r="E3" s="35"/>
      <c r="F3" s="62" t="s">
        <v>55</v>
      </c>
      <c r="G3" s="62"/>
      <c r="H3" s="39"/>
      <c r="I3" s="39"/>
    </row>
    <row r="4" spans="1:9" ht="15.75" x14ac:dyDescent="0.25">
      <c r="A4" s="65"/>
      <c r="B4" s="62"/>
      <c r="C4" s="62"/>
      <c r="D4" s="62"/>
      <c r="E4" s="35"/>
      <c r="F4" s="36" t="s">
        <v>56</v>
      </c>
      <c r="G4" s="36" t="s">
        <v>57</v>
      </c>
      <c r="H4" s="40"/>
      <c r="I4" s="40"/>
    </row>
    <row r="5" spans="1:9" ht="15.75" x14ac:dyDescent="0.25">
      <c r="A5" s="63" t="str">
        <f>IF(B1="Staat",Texte!B3,IF(B1="Geschäftsbank",Texte!B2,Texte!B1))</f>
        <v>Du treibst bei jedem Wareneinkauf die Mehrwertssteuer ein. Dies ist dein einziges Einkommen.
Jede Runde musst du zwei Konsumbedarf vom Stapel nehmen und erfüllen. Die Waren dazu musst du bei deinen Mitspielern einkaufen (Preise siehe Tabelle unten). Da die Steuern wieder an dich zurückfließen kannst Du die Waren ohne Steuern (zum Gewinnanteil) einkaufen.
Am Ende der Runde musst du die Zinsen für deine Schulden bezhalen (siehe Tabelle rechts) und kannst zusätzlich noch tilgen.</v>
      </c>
      <c r="B5" s="63"/>
      <c r="C5" s="63"/>
      <c r="D5" s="63"/>
      <c r="E5" s="35"/>
      <c r="F5" s="37">
        <v>5</v>
      </c>
      <c r="G5" s="38">
        <f>F5*Schuldgeldsystem!$C$21</f>
        <v>1</v>
      </c>
      <c r="H5" s="41"/>
      <c r="I5" s="41"/>
    </row>
    <row r="6" spans="1:9" ht="15.75" x14ac:dyDescent="0.25">
      <c r="A6" s="63"/>
      <c r="B6" s="63"/>
      <c r="C6" s="63"/>
      <c r="D6" s="63"/>
      <c r="E6" s="35"/>
      <c r="F6" s="37">
        <f>F$5*(ROW()-4)</f>
        <v>10</v>
      </c>
      <c r="G6" s="38">
        <f>F6*Schuldgeldsystem!$C$21</f>
        <v>2</v>
      </c>
      <c r="H6" s="41"/>
      <c r="I6" s="41"/>
    </row>
    <row r="7" spans="1:9" ht="15.75" x14ac:dyDescent="0.25">
      <c r="A7" s="63"/>
      <c r="B7" s="63"/>
      <c r="C7" s="63"/>
      <c r="D7" s="63"/>
      <c r="E7" s="35"/>
      <c r="F7" s="37">
        <f t="shared" ref="F7:F24" si="0">F$5*(ROW()-4)</f>
        <v>15</v>
      </c>
      <c r="G7" s="38">
        <f>F7*Schuldgeldsystem!$C$21</f>
        <v>3</v>
      </c>
      <c r="H7" s="41"/>
      <c r="I7" s="41"/>
    </row>
    <row r="8" spans="1:9" ht="15.75" x14ac:dyDescent="0.25">
      <c r="A8" s="63"/>
      <c r="B8" s="63"/>
      <c r="C8" s="63"/>
      <c r="D8" s="63"/>
      <c r="E8" s="35"/>
      <c r="F8" s="37">
        <f t="shared" si="0"/>
        <v>20</v>
      </c>
      <c r="G8" s="38">
        <f>F8*Schuldgeldsystem!$C$21</f>
        <v>4</v>
      </c>
      <c r="H8" s="41"/>
      <c r="I8" s="41"/>
    </row>
    <row r="9" spans="1:9" ht="15.75" x14ac:dyDescent="0.25">
      <c r="A9" s="63"/>
      <c r="B9" s="63"/>
      <c r="C9" s="63"/>
      <c r="D9" s="63"/>
      <c r="E9" s="35"/>
      <c r="F9" s="37">
        <f t="shared" si="0"/>
        <v>25</v>
      </c>
      <c r="G9" s="38">
        <f>F9*Schuldgeldsystem!$C$21</f>
        <v>5</v>
      </c>
    </row>
    <row r="10" spans="1:9" ht="15.75" x14ac:dyDescent="0.25">
      <c r="A10" s="63"/>
      <c r="B10" s="63"/>
      <c r="C10" s="63"/>
      <c r="D10" s="63"/>
      <c r="E10" s="35"/>
      <c r="F10" s="37">
        <f t="shared" si="0"/>
        <v>30</v>
      </c>
      <c r="G10" s="38">
        <f>F10*Schuldgeldsystem!$C$21</f>
        <v>6</v>
      </c>
    </row>
    <row r="11" spans="1:9" ht="15.75" x14ac:dyDescent="0.25">
      <c r="A11" s="63"/>
      <c r="B11" s="63"/>
      <c r="C11" s="63"/>
      <c r="D11" s="63"/>
      <c r="E11" s="35"/>
      <c r="F11" s="37">
        <f t="shared" si="0"/>
        <v>35</v>
      </c>
      <c r="G11" s="38">
        <f>F11*Schuldgeldsystem!$C$21</f>
        <v>7</v>
      </c>
    </row>
    <row r="12" spans="1:9" ht="15.75" x14ac:dyDescent="0.25">
      <c r="A12" s="63"/>
      <c r="B12" s="63"/>
      <c r="C12" s="63"/>
      <c r="D12" s="63"/>
      <c r="E12" s="35"/>
      <c r="F12" s="37">
        <f t="shared" si="0"/>
        <v>40</v>
      </c>
      <c r="G12" s="38">
        <f>F12*Schuldgeldsystem!$C$21</f>
        <v>8</v>
      </c>
    </row>
    <row r="13" spans="1:9" ht="15.75" x14ac:dyDescent="0.25">
      <c r="A13" s="63"/>
      <c r="B13" s="63"/>
      <c r="C13" s="63"/>
      <c r="D13" s="63"/>
      <c r="E13" s="35"/>
      <c r="F13" s="37">
        <f t="shared" si="0"/>
        <v>45</v>
      </c>
      <c r="G13" s="38">
        <f>F13*Schuldgeldsystem!$C$21</f>
        <v>9</v>
      </c>
    </row>
    <row r="14" spans="1:9" ht="15.75" x14ac:dyDescent="0.25">
      <c r="A14" s="35"/>
      <c r="B14" s="35"/>
      <c r="C14" s="35"/>
      <c r="D14" s="35"/>
      <c r="E14" s="35"/>
      <c r="F14" s="37">
        <f t="shared" si="0"/>
        <v>50</v>
      </c>
      <c r="G14" s="38">
        <f>F14*Schuldgeldsystem!$C$21</f>
        <v>10</v>
      </c>
    </row>
    <row r="15" spans="1:9" ht="15.75" x14ac:dyDescent="0.25">
      <c r="A15" s="62" t="s">
        <v>51</v>
      </c>
      <c r="B15" s="62"/>
      <c r="C15" s="62"/>
      <c r="D15" s="62"/>
      <c r="E15" s="35"/>
      <c r="F15" s="37">
        <f t="shared" si="0"/>
        <v>55</v>
      </c>
      <c r="G15" s="38">
        <f>F15*Schuldgeldsystem!$C$21</f>
        <v>11</v>
      </c>
    </row>
    <row r="16" spans="1:9" ht="15.75" x14ac:dyDescent="0.25">
      <c r="A16" s="36" t="s">
        <v>54</v>
      </c>
      <c r="B16" s="36" t="s">
        <v>50</v>
      </c>
      <c r="C16" s="36" t="s">
        <v>52</v>
      </c>
      <c r="D16" s="36" t="s">
        <v>53</v>
      </c>
      <c r="E16" s="35"/>
      <c r="F16" s="37">
        <f t="shared" si="0"/>
        <v>60</v>
      </c>
      <c r="G16" s="38">
        <f>F16*Schuldgeldsystem!$C$21</f>
        <v>12</v>
      </c>
    </row>
    <row r="17" spans="1:7" ht="15.75" x14ac:dyDescent="0.25">
      <c r="A17" s="37">
        <v>1</v>
      </c>
      <c r="B17" s="38">
        <f>Schuldgeldsystem!$C$27*$A17</f>
        <v>4</v>
      </c>
      <c r="C17" s="38">
        <f>Schuldgeldsystem!$C$28*$A17</f>
        <v>3</v>
      </c>
      <c r="D17" s="38">
        <f>Schuldgeldsystem!$C$26*$A17</f>
        <v>1</v>
      </c>
      <c r="F17" s="37">
        <f t="shared" si="0"/>
        <v>65</v>
      </c>
      <c r="G17" s="38">
        <f>F17*Schuldgeldsystem!$C$21</f>
        <v>13</v>
      </c>
    </row>
    <row r="18" spans="1:7" ht="15.75" x14ac:dyDescent="0.25">
      <c r="A18" s="37">
        <f t="shared" ref="A18:A24" si="1">A17+1</f>
        <v>2</v>
      </c>
      <c r="B18" s="38">
        <f>Schuldgeldsystem!$C$27*$A18</f>
        <v>8</v>
      </c>
      <c r="C18" s="38">
        <f>Schuldgeldsystem!$C$28*$A18</f>
        <v>6</v>
      </c>
      <c r="D18" s="38">
        <f>Schuldgeldsystem!$C$26*$A18</f>
        <v>2</v>
      </c>
      <c r="F18" s="37">
        <f t="shared" si="0"/>
        <v>70</v>
      </c>
      <c r="G18" s="38">
        <f>F18*Schuldgeldsystem!$C$21</f>
        <v>14</v>
      </c>
    </row>
    <row r="19" spans="1:7" ht="15.75" x14ac:dyDescent="0.25">
      <c r="A19" s="37">
        <f t="shared" si="1"/>
        <v>3</v>
      </c>
      <c r="B19" s="38">
        <f>Schuldgeldsystem!$C$27*$A19</f>
        <v>12</v>
      </c>
      <c r="C19" s="38">
        <f>Schuldgeldsystem!$C$28*$A19</f>
        <v>9</v>
      </c>
      <c r="D19" s="38">
        <f>Schuldgeldsystem!$C$26*$A19</f>
        <v>3</v>
      </c>
      <c r="F19" s="37">
        <f t="shared" si="0"/>
        <v>75</v>
      </c>
      <c r="G19" s="38">
        <f>F19*Schuldgeldsystem!$C$21</f>
        <v>15</v>
      </c>
    </row>
    <row r="20" spans="1:7" ht="15.75" x14ac:dyDescent="0.25">
      <c r="A20" s="37">
        <f t="shared" si="1"/>
        <v>4</v>
      </c>
      <c r="B20" s="38">
        <f>Schuldgeldsystem!$C$27*$A20</f>
        <v>16</v>
      </c>
      <c r="C20" s="38">
        <f>Schuldgeldsystem!$C$28*$A20</f>
        <v>12</v>
      </c>
      <c r="D20" s="38">
        <f>Schuldgeldsystem!$C$26*$A20</f>
        <v>4</v>
      </c>
      <c r="F20" s="37">
        <f t="shared" si="0"/>
        <v>80</v>
      </c>
      <c r="G20" s="38">
        <f>F20*Schuldgeldsystem!$C$21</f>
        <v>16</v>
      </c>
    </row>
    <row r="21" spans="1:7" ht="15.75" x14ac:dyDescent="0.25">
      <c r="A21" s="37">
        <f t="shared" si="1"/>
        <v>5</v>
      </c>
      <c r="B21" s="38">
        <f>Schuldgeldsystem!$C$27*$A21</f>
        <v>20</v>
      </c>
      <c r="C21" s="38">
        <f>Schuldgeldsystem!$C$28*$A21</f>
        <v>15</v>
      </c>
      <c r="D21" s="38">
        <f>Schuldgeldsystem!$C$26*$A21</f>
        <v>5</v>
      </c>
      <c r="F21" s="37">
        <f t="shared" si="0"/>
        <v>85</v>
      </c>
      <c r="G21" s="38">
        <f>F21*Schuldgeldsystem!$C$21</f>
        <v>17</v>
      </c>
    </row>
    <row r="22" spans="1:7" ht="15.75" x14ac:dyDescent="0.25">
      <c r="A22" s="37">
        <f t="shared" si="1"/>
        <v>6</v>
      </c>
      <c r="B22" s="38">
        <f>Schuldgeldsystem!$C$27*$A22</f>
        <v>24</v>
      </c>
      <c r="C22" s="38">
        <f>Schuldgeldsystem!$C$28*$A22</f>
        <v>18</v>
      </c>
      <c r="D22" s="38">
        <f>Schuldgeldsystem!$C$26*$A22</f>
        <v>6</v>
      </c>
      <c r="F22" s="37">
        <f t="shared" si="0"/>
        <v>90</v>
      </c>
      <c r="G22" s="38">
        <f>F22*Schuldgeldsystem!$C$21</f>
        <v>18</v>
      </c>
    </row>
    <row r="23" spans="1:7" ht="15.75" x14ac:dyDescent="0.25">
      <c r="A23" s="37">
        <f t="shared" si="1"/>
        <v>7</v>
      </c>
      <c r="B23" s="38">
        <f>Schuldgeldsystem!$C$27*$A23</f>
        <v>28</v>
      </c>
      <c r="C23" s="38">
        <f>Schuldgeldsystem!$C$28*$A23</f>
        <v>21</v>
      </c>
      <c r="D23" s="38">
        <f>Schuldgeldsystem!$C$26*$A23</f>
        <v>7</v>
      </c>
      <c r="F23" s="37">
        <f t="shared" si="0"/>
        <v>95</v>
      </c>
      <c r="G23" s="38">
        <f>F23*Schuldgeldsystem!$C$21</f>
        <v>19</v>
      </c>
    </row>
    <row r="24" spans="1:7" ht="15.75" x14ac:dyDescent="0.25">
      <c r="A24" s="37">
        <f t="shared" si="1"/>
        <v>8</v>
      </c>
      <c r="B24" s="38">
        <f>Schuldgeldsystem!$C$27*$A24</f>
        <v>32</v>
      </c>
      <c r="C24" s="38">
        <f>Schuldgeldsystem!$C$28*$A24</f>
        <v>24</v>
      </c>
      <c r="D24" s="38">
        <f>Schuldgeldsystem!$C$26*$A24</f>
        <v>8</v>
      </c>
      <c r="F24" s="37">
        <f t="shared" si="0"/>
        <v>100</v>
      </c>
      <c r="G24" s="38">
        <f>F24*Schuldgeldsystem!$C$21</f>
        <v>20</v>
      </c>
    </row>
    <row r="31" spans="1:7" ht="15" customHeight="1" x14ac:dyDescent="0.25"/>
    <row r="32" spans="1:7" ht="15" customHeight="1" x14ac:dyDescent="0.25"/>
    <row r="33" ht="15" customHeight="1" x14ac:dyDescent="0.25"/>
    <row r="34" ht="15" customHeight="1" x14ac:dyDescent="0.25"/>
    <row r="35" ht="15" customHeight="1" x14ac:dyDescent="0.25"/>
    <row r="36" ht="15" customHeight="1" x14ac:dyDescent="0.25"/>
    <row r="37" ht="15" customHeight="1" x14ac:dyDescent="0.25"/>
    <row r="38" ht="15" customHeight="1" x14ac:dyDescent="0.25"/>
    <row r="39" ht="15" customHeight="1" x14ac:dyDescent="0.25"/>
  </sheetData>
  <mergeCells count="7">
    <mergeCell ref="F3:G3"/>
    <mergeCell ref="A15:D15"/>
    <mergeCell ref="A5:D13"/>
    <mergeCell ref="B1:D1"/>
    <mergeCell ref="A3:A4"/>
    <mergeCell ref="B3:D4"/>
    <mergeCell ref="B2:D2"/>
  </mergeCell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Rohstoffe!$D$2:$D$10</xm:f>
          </x14:formula1>
          <xm:sqref>B1:D1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workbookViewId="0">
      <selection activeCell="B3" sqref="B3"/>
    </sheetView>
  </sheetViews>
  <sheetFormatPr defaultRowHeight="15" x14ac:dyDescent="0.25"/>
  <cols>
    <col min="1" max="1" width="47.85546875" customWidth="1"/>
    <col min="2" max="2" width="75.7109375" customWidth="1"/>
  </cols>
  <sheetData>
    <row r="1" spans="1:4" ht="126" x14ac:dyDescent="0.25">
      <c r="A1" s="46" t="s">
        <v>64</v>
      </c>
      <c r="B1" s="45" t="s">
        <v>71</v>
      </c>
      <c r="C1" s="45"/>
      <c r="D1" s="45"/>
    </row>
    <row r="2" spans="1:4" ht="145.5" customHeight="1" x14ac:dyDescent="0.25">
      <c r="A2" s="46" t="s">
        <v>60</v>
      </c>
      <c r="B2" s="45" t="s">
        <v>72</v>
      </c>
      <c r="C2" s="45"/>
      <c r="D2" s="45"/>
    </row>
    <row r="3" spans="1:4" ht="126" x14ac:dyDescent="0.25">
      <c r="A3" s="46" t="s">
        <v>1</v>
      </c>
      <c r="B3" s="45" t="s">
        <v>70</v>
      </c>
      <c r="C3" s="45"/>
      <c r="D3" s="45"/>
    </row>
    <row r="4" spans="1:4" ht="15" customHeight="1" x14ac:dyDescent="0.25">
      <c r="A4" s="45"/>
      <c r="B4" s="45"/>
      <c r="C4" s="45"/>
      <c r="D4" s="45"/>
    </row>
    <row r="5" spans="1:4" ht="15" customHeight="1" x14ac:dyDescent="0.25">
      <c r="A5" s="45"/>
      <c r="B5" s="45"/>
      <c r="C5" s="45"/>
      <c r="D5" s="45"/>
    </row>
    <row r="6" spans="1:4" ht="15" customHeight="1" x14ac:dyDescent="0.25">
      <c r="A6" s="45"/>
      <c r="B6" s="45"/>
      <c r="C6" s="45"/>
      <c r="D6" s="45"/>
    </row>
    <row r="7" spans="1:4" ht="15" customHeight="1" x14ac:dyDescent="0.25">
      <c r="A7" s="45"/>
      <c r="B7" s="45"/>
      <c r="C7" s="45"/>
      <c r="D7" s="45"/>
    </row>
    <row r="8" spans="1:4" ht="15" customHeight="1" x14ac:dyDescent="0.25">
      <c r="A8" s="45"/>
      <c r="B8" s="45"/>
      <c r="C8" s="45"/>
      <c r="D8" s="45"/>
    </row>
    <row r="9" spans="1:4" ht="15" customHeight="1" x14ac:dyDescent="0.25">
      <c r="A9" s="45"/>
      <c r="B9" s="45"/>
      <c r="C9" s="45"/>
      <c r="D9" s="45"/>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Schuldgeldsystem</vt:lpstr>
      <vt:lpstr>Gleichgewichtsgeld</vt:lpstr>
      <vt:lpstr>Vollgeld</vt:lpstr>
      <vt:lpstr>Rohstoffe</vt:lpstr>
      <vt:lpstr>Konsumbedarf</vt:lpstr>
      <vt:lpstr>Spielübersicht</vt:lpstr>
      <vt:lpstr>Texte</vt:lpstr>
    </vt:vector>
  </TitlesOfParts>
  <Company>Institut für systemische Wirtschaftsforschung (syswifo.de)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Hohwiller, Jörg</dc:creator>
  <cp:lastModifiedBy>Hohwiller, Jörg</cp:lastModifiedBy>
  <dcterms:created xsi:type="dcterms:W3CDTF">2017-11-01T07:58:06Z</dcterms:created>
  <dcterms:modified xsi:type="dcterms:W3CDTF">2017-11-10T20:12:44Z</dcterms:modified>
</cp:coreProperties>
</file>